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publier\Dares Analyses-Dares Résultats\Ramajo DR Depenses\Pour cab\"/>
    </mc:Choice>
  </mc:AlternateContent>
  <bookViews>
    <workbookView xWindow="0" yWindow="0" windowWidth="25200" windowHeight="11850"/>
  </bookViews>
  <sheets>
    <sheet name="Lisez-moi" sheetId="3" r:id="rId1"/>
    <sheet name="Tableau détaillé" sheetId="1" r:id="rId2"/>
    <sheet name="Tableau Principal" sheetId="2" r:id="rId3"/>
  </sheets>
  <externalReferences>
    <externalReference r:id="rId4"/>
  </externalReferences>
  <definedNames>
    <definedName name="page6graph" localSheetId="0">'[1]graph DA'!#REF!</definedName>
    <definedName name="page6graph" localSheetId="1">'[1]graph DA'!#REF!</definedName>
    <definedName name="page6graph" localSheetId="2">'[1]graph DA'!#REF!</definedName>
    <definedName name="page6graph">'[1]graph 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D25" i="2" l="1"/>
  <c r="D24" i="2"/>
  <c r="D23" i="2"/>
  <c r="D22" i="2"/>
  <c r="D21" i="2"/>
  <c r="D20" i="2"/>
  <c r="D19" i="2"/>
  <c r="D18" i="2"/>
  <c r="D17" i="2"/>
  <c r="D16" i="2"/>
  <c r="D15" i="2"/>
  <c r="D14" i="2"/>
  <c r="D13" i="2"/>
  <c r="D12" i="2"/>
  <c r="D11" i="2"/>
  <c r="D10" i="2"/>
  <c r="D9" i="2"/>
  <c r="D8" i="2"/>
  <c r="D7" i="2"/>
  <c r="D6" i="2"/>
  <c r="D5" i="2"/>
  <c r="D4" i="2"/>
  <c r="G167" i="1"/>
  <c r="G166" i="1"/>
  <c r="G165" i="1"/>
  <c r="G164" i="1"/>
  <c r="G163" i="1"/>
  <c r="G158" i="1"/>
  <c r="C155" i="1"/>
  <c r="G157" i="1"/>
  <c r="D155" i="1"/>
  <c r="B155" i="1"/>
  <c r="E155" i="1"/>
  <c r="F148" i="1"/>
  <c r="G150" i="1"/>
  <c r="G149" i="1"/>
  <c r="G146" i="1"/>
  <c r="G144" i="1"/>
  <c r="G143" i="1"/>
  <c r="F139" i="1"/>
  <c r="C139" i="1"/>
  <c r="C136" i="1" s="1"/>
  <c r="G140" i="1"/>
  <c r="G135" i="1"/>
  <c r="G127" i="1"/>
  <c r="G125" i="1"/>
  <c r="D122" i="1"/>
  <c r="C122" i="1"/>
  <c r="E122" i="1"/>
  <c r="B122" i="1"/>
  <c r="G121" i="1"/>
  <c r="G120" i="1"/>
  <c r="E118" i="1"/>
  <c r="D118" i="1"/>
  <c r="C118" i="1"/>
  <c r="B118" i="1"/>
  <c r="C112" i="1"/>
  <c r="B112" i="1"/>
  <c r="E107" i="1"/>
  <c r="B107" i="1"/>
  <c r="G99" i="1"/>
  <c r="G98" i="1"/>
  <c r="G91" i="1"/>
  <c r="G90" i="1"/>
  <c r="D88" i="1"/>
  <c r="D87" i="1" s="1"/>
  <c r="C88" i="1"/>
  <c r="C87" i="1" s="1"/>
  <c r="B88" i="1"/>
  <c r="B87" i="1" s="1"/>
  <c r="E88" i="1"/>
  <c r="E87" i="1" s="1"/>
  <c r="G83" i="1"/>
  <c r="G82" i="1"/>
  <c r="E79" i="1"/>
  <c r="E78" i="1" s="1"/>
  <c r="D79" i="1"/>
  <c r="D78" i="1" s="1"/>
  <c r="C79" i="1"/>
  <c r="C78" i="1" s="1"/>
  <c r="B79" i="1"/>
  <c r="B78" i="1" s="1"/>
  <c r="G81" i="1"/>
  <c r="G80" i="1"/>
  <c r="G76" i="1"/>
  <c r="G70" i="1"/>
  <c r="G69" i="1"/>
  <c r="G67" i="1"/>
  <c r="G62" i="1"/>
  <c r="D51" i="1"/>
  <c r="G54" i="1"/>
  <c r="C51" i="1"/>
  <c r="C4" i="1" s="1"/>
  <c r="B51" i="1"/>
  <c r="F51" i="1"/>
  <c r="G49" i="1"/>
  <c r="G48" i="1"/>
  <c r="G46" i="1"/>
  <c r="G45" i="1"/>
  <c r="G44" i="1"/>
  <c r="G42" i="1"/>
  <c r="G41" i="1"/>
  <c r="G40" i="1"/>
  <c r="G39" i="1"/>
  <c r="G38" i="1"/>
  <c r="G37" i="1"/>
  <c r="G36" i="1"/>
  <c r="G35" i="1"/>
  <c r="G34" i="1"/>
  <c r="G33" i="1"/>
  <c r="G32" i="1"/>
  <c r="G31" i="1"/>
  <c r="G30" i="1"/>
  <c r="G29" i="1"/>
  <c r="F28" i="1"/>
  <c r="F27" i="1" s="1"/>
  <c r="E28" i="1"/>
  <c r="E27" i="1" s="1"/>
  <c r="D28" i="1"/>
  <c r="D27" i="1" s="1"/>
  <c r="C27" i="1"/>
  <c r="B27" i="1"/>
  <c r="B4" i="1" s="1"/>
  <c r="G26" i="1"/>
  <c r="G25" i="1"/>
  <c r="G24" i="1"/>
  <c r="G23" i="1"/>
  <c r="G22" i="1"/>
  <c r="G20" i="1"/>
  <c r="G19" i="1"/>
  <c r="G17" i="1"/>
  <c r="G16" i="1"/>
  <c r="G15" i="1"/>
  <c r="G14" i="1"/>
  <c r="G13" i="1"/>
  <c r="F12" i="1"/>
  <c r="F5" i="1" s="1"/>
  <c r="E12" i="1"/>
  <c r="E5" i="1" s="1"/>
  <c r="D12" i="1"/>
  <c r="G11" i="1"/>
  <c r="G10" i="1"/>
  <c r="G9" i="1"/>
  <c r="G8" i="1"/>
  <c r="G7" i="1"/>
  <c r="G6" i="1"/>
  <c r="D5" i="1"/>
  <c r="F4" i="1" l="1"/>
  <c r="B148" i="1"/>
  <c r="B147" i="1" s="1"/>
  <c r="C148" i="1"/>
  <c r="C147" i="1" s="1"/>
  <c r="D148" i="1"/>
  <c r="D147" i="1" s="1"/>
  <c r="E148" i="1"/>
  <c r="E147" i="1" s="1"/>
  <c r="B139" i="1"/>
  <c r="B136" i="1" s="1"/>
  <c r="D139" i="1"/>
  <c r="D112" i="1"/>
  <c r="E112" i="1"/>
  <c r="E106" i="1" s="1"/>
  <c r="B106" i="1"/>
  <c r="G113" i="1"/>
  <c r="D107" i="1"/>
  <c r="C107" i="1"/>
  <c r="C106" i="1" s="1"/>
  <c r="F79" i="1"/>
  <c r="F78" i="1" s="1"/>
  <c r="G75" i="1"/>
  <c r="G77" i="1"/>
  <c r="G71" i="1"/>
  <c r="G63" i="1"/>
  <c r="G55" i="1"/>
  <c r="D76" i="2"/>
  <c r="D28" i="2"/>
  <c r="D32" i="2"/>
  <c r="D38" i="2"/>
  <c r="D44" i="2"/>
  <c r="D26" i="2"/>
  <c r="D30" i="2"/>
  <c r="D34" i="2"/>
  <c r="D36" i="2"/>
  <c r="D40" i="2"/>
  <c r="D42" i="2"/>
  <c r="D46" i="2"/>
  <c r="D48" i="2"/>
  <c r="D50" i="2"/>
  <c r="D52" i="2"/>
  <c r="D54" i="2"/>
  <c r="D56" i="2"/>
  <c r="D58" i="2"/>
  <c r="D60" i="2"/>
  <c r="D62" i="2"/>
  <c r="D64" i="2"/>
  <c r="D66" i="2"/>
  <c r="D68" i="2"/>
  <c r="D70" i="2"/>
  <c r="D72" i="2"/>
  <c r="D74" i="2"/>
  <c r="D31" i="2"/>
  <c r="D27" i="2"/>
  <c r="D29" i="2"/>
  <c r="D33" i="2"/>
  <c r="D35" i="2"/>
  <c r="D37" i="2"/>
  <c r="D39" i="2"/>
  <c r="D41" i="2"/>
  <c r="D43" i="2"/>
  <c r="D45" i="2"/>
  <c r="D47" i="2"/>
  <c r="D49" i="2"/>
  <c r="D51" i="2"/>
  <c r="D53" i="2"/>
  <c r="D55" i="2"/>
  <c r="D57" i="2"/>
  <c r="D59" i="2"/>
  <c r="D61" i="2"/>
  <c r="D63" i="2"/>
  <c r="D65" i="2"/>
  <c r="D67" i="2"/>
  <c r="D69" i="2"/>
  <c r="D71" i="2"/>
  <c r="D73" i="2"/>
  <c r="D75" i="2"/>
  <c r="F129" i="1"/>
  <c r="G175" i="1"/>
  <c r="D136" i="1"/>
  <c r="G176" i="1"/>
  <c r="D4" i="1"/>
  <c r="G177" i="1"/>
  <c r="G27" i="1"/>
  <c r="E51" i="1"/>
  <c r="G53" i="1"/>
  <c r="G61" i="1"/>
  <c r="F88" i="1"/>
  <c r="G89" i="1"/>
  <c r="G97" i="1"/>
  <c r="G103" i="1"/>
  <c r="G111" i="1"/>
  <c r="F118" i="1"/>
  <c r="G119" i="1"/>
  <c r="G142" i="1"/>
  <c r="F147" i="1"/>
  <c r="G148" i="1"/>
  <c r="F155" i="1"/>
  <c r="G156" i="1"/>
  <c r="G68" i="1"/>
  <c r="G74" i="1"/>
  <c r="G96" i="1"/>
  <c r="G102" i="1"/>
  <c r="G110" i="1"/>
  <c r="E139" i="1"/>
  <c r="G139" i="1" s="1"/>
  <c r="G141" i="1"/>
  <c r="G12" i="1"/>
  <c r="G52" i="1"/>
  <c r="G95" i="1"/>
  <c r="G101" i="1"/>
  <c r="G109" i="1"/>
  <c r="G60" i="1"/>
  <c r="G51" i="1"/>
  <c r="G58" i="1"/>
  <c r="G66" i="1"/>
  <c r="G86" i="1"/>
  <c r="G94" i="1"/>
  <c r="F107" i="1"/>
  <c r="G108" i="1"/>
  <c r="G116" i="1"/>
  <c r="G124" i="1"/>
  <c r="G153" i="1"/>
  <c r="G59" i="1"/>
  <c r="G57" i="1"/>
  <c r="G79" i="1"/>
  <c r="G85" i="1"/>
  <c r="G93" i="1"/>
  <c r="G115" i="1"/>
  <c r="F122" i="1"/>
  <c r="G123" i="1"/>
  <c r="G128" i="1"/>
  <c r="G138" i="1"/>
  <c r="G152" i="1"/>
  <c r="G159" i="1"/>
  <c r="D168" i="1"/>
  <c r="D162" i="1" s="1"/>
  <c r="D154" i="1" s="1"/>
  <c r="G174" i="1"/>
  <c r="G56" i="1"/>
  <c r="G72" i="1"/>
  <c r="G84" i="1"/>
  <c r="G92" i="1"/>
  <c r="G114" i="1"/>
  <c r="F136" i="1"/>
  <c r="G137" i="1"/>
  <c r="G151" i="1"/>
  <c r="E168" i="1"/>
  <c r="E162" i="1" s="1"/>
  <c r="E154" i="1" s="1"/>
  <c r="G65" i="1"/>
  <c r="G28" i="1"/>
  <c r="G64" i="1"/>
  <c r="F112" i="1"/>
  <c r="D106" i="1" l="1"/>
  <c r="E129" i="1"/>
  <c r="E117" i="1" s="1"/>
  <c r="D129" i="1"/>
  <c r="D117" i="1" s="1"/>
  <c r="E4" i="1"/>
  <c r="G160" i="1"/>
  <c r="G107" i="1"/>
  <c r="F106" i="1"/>
  <c r="G155" i="1"/>
  <c r="G118" i="1"/>
  <c r="F117" i="1"/>
  <c r="G78" i="1"/>
  <c r="G132" i="1"/>
  <c r="G130" i="1"/>
  <c r="C129" i="1"/>
  <c r="C117" i="1" s="1"/>
  <c r="C105" i="1" s="1"/>
  <c r="C104" i="1" s="1"/>
  <c r="C178" i="1" s="1"/>
  <c r="G147" i="1"/>
  <c r="G112" i="1"/>
  <c r="E136" i="1"/>
  <c r="G136" i="1" s="1"/>
  <c r="G131" i="1"/>
  <c r="B168" i="1"/>
  <c r="B162" i="1" s="1"/>
  <c r="B154" i="1" s="1"/>
  <c r="G171" i="1"/>
  <c r="G122" i="1"/>
  <c r="G170" i="1"/>
  <c r="G88" i="1"/>
  <c r="F87" i="1"/>
  <c r="C168" i="1"/>
  <c r="C162" i="1" s="1"/>
  <c r="C154" i="1" s="1"/>
  <c r="G169" i="1"/>
  <c r="F168" i="1"/>
  <c r="B129" i="1"/>
  <c r="D105" i="1" l="1"/>
  <c r="D104" i="1" s="1"/>
  <c r="D178" i="1" s="1"/>
  <c r="D180" i="1" s="1"/>
  <c r="B117" i="1"/>
  <c r="B105" i="1" s="1"/>
  <c r="B104" i="1" s="1"/>
  <c r="B178" i="1" s="1"/>
  <c r="B179" i="1" s="1"/>
  <c r="G129" i="1"/>
  <c r="C179" i="1"/>
  <c r="C180" i="1"/>
  <c r="F162" i="1"/>
  <c r="G168" i="1"/>
  <c r="E105" i="1"/>
  <c r="E104" i="1" s="1"/>
  <c r="E178" i="1" s="1"/>
  <c r="G117" i="1"/>
  <c r="G4" i="1"/>
  <c r="G87" i="1"/>
  <c r="G106" i="1"/>
  <c r="F105" i="1"/>
  <c r="D179" i="1" l="1"/>
  <c r="B180" i="1"/>
  <c r="E180" i="1"/>
  <c r="H105" i="1" s="1"/>
  <c r="E179" i="1"/>
  <c r="G105" i="1"/>
  <c r="F104" i="1"/>
  <c r="G162" i="1"/>
  <c r="F154" i="1"/>
  <c r="H45" i="1" l="1"/>
  <c r="H40" i="1"/>
  <c r="H36" i="1"/>
  <c r="H32" i="1"/>
  <c r="H24" i="1"/>
  <c r="H19" i="1"/>
  <c r="H14" i="1"/>
  <c r="H11" i="1"/>
  <c r="H42" i="1"/>
  <c r="H30" i="1"/>
  <c r="H26" i="1"/>
  <c r="H16" i="1"/>
  <c r="H7" i="1"/>
  <c r="H49" i="1"/>
  <c r="H44" i="1"/>
  <c r="H39" i="1"/>
  <c r="H35" i="1"/>
  <c r="H31" i="1"/>
  <c r="H23" i="1"/>
  <c r="H17" i="1"/>
  <c r="H13" i="1"/>
  <c r="H6" i="1"/>
  <c r="H9" i="1"/>
  <c r="H8" i="1"/>
  <c r="H10" i="1"/>
  <c r="H48" i="1"/>
  <c r="H38" i="1"/>
  <c r="H34" i="1"/>
  <c r="H22" i="1"/>
  <c r="H55" i="1"/>
  <c r="H81" i="1"/>
  <c r="H75" i="1"/>
  <c r="H69" i="1"/>
  <c r="H157" i="1"/>
  <c r="H149" i="1"/>
  <c r="H143" i="1"/>
  <c r="H135" i="1"/>
  <c r="H120" i="1"/>
  <c r="H98" i="1"/>
  <c r="H90" i="1"/>
  <c r="H82" i="1"/>
  <c r="H62" i="1"/>
  <c r="H54" i="1"/>
  <c r="H46" i="1"/>
  <c r="H41" i="1"/>
  <c r="H37" i="1"/>
  <c r="H33" i="1"/>
  <c r="H29" i="1"/>
  <c r="H25" i="1"/>
  <c r="H20" i="1"/>
  <c r="H15" i="1"/>
  <c r="H91" i="1"/>
  <c r="H83" i="1"/>
  <c r="H80" i="1"/>
  <c r="H77" i="1"/>
  <c r="H63" i="1"/>
  <c r="H158" i="1"/>
  <c r="H150" i="1"/>
  <c r="H144" i="1"/>
  <c r="H127" i="1"/>
  <c r="H121" i="1"/>
  <c r="H113" i="1"/>
  <c r="H99" i="1"/>
  <c r="H71" i="1"/>
  <c r="H114" i="1"/>
  <c r="H116" i="1"/>
  <c r="H76" i="1"/>
  <c r="H175" i="1"/>
  <c r="H70" i="1"/>
  <c r="H27" i="1"/>
  <c r="H56" i="1"/>
  <c r="H177" i="1"/>
  <c r="H119" i="1"/>
  <c r="H165" i="1"/>
  <c r="H125" i="1"/>
  <c r="H85" i="1"/>
  <c r="H59" i="1"/>
  <c r="H95" i="1"/>
  <c r="H142" i="1"/>
  <c r="H61" i="1"/>
  <c r="H123" i="1"/>
  <c r="H60" i="1"/>
  <c r="H167" i="1"/>
  <c r="H138" i="1"/>
  <c r="H93" i="1"/>
  <c r="H79" i="1"/>
  <c r="H110" i="1"/>
  <c r="H28" i="1"/>
  <c r="H64" i="1"/>
  <c r="H66" i="1"/>
  <c r="H174" i="1"/>
  <c r="H148" i="1"/>
  <c r="H68" i="1"/>
  <c r="H163" i="1"/>
  <c r="H101" i="1"/>
  <c r="H137" i="1"/>
  <c r="H52" i="1"/>
  <c r="H67" i="1"/>
  <c r="H84" i="1"/>
  <c r="H74" i="1"/>
  <c r="H140" i="1"/>
  <c r="H151" i="1"/>
  <c r="H96" i="1"/>
  <c r="H111" i="1"/>
  <c r="H108" i="1"/>
  <c r="H153" i="1"/>
  <c r="H141" i="1"/>
  <c r="H58" i="1"/>
  <c r="H89" i="1"/>
  <c r="H86" i="1"/>
  <c r="H146" i="1"/>
  <c r="H156" i="1"/>
  <c r="H109" i="1"/>
  <c r="H115" i="1"/>
  <c r="H72" i="1"/>
  <c r="H5" i="1"/>
  <c r="H92" i="1"/>
  <c r="H94" i="1"/>
  <c r="H166" i="1"/>
  <c r="H97" i="1"/>
  <c r="H103" i="1"/>
  <c r="H152" i="1"/>
  <c r="H102" i="1"/>
  <c r="H57" i="1"/>
  <c r="H164" i="1"/>
  <c r="H65" i="1"/>
  <c r="H124" i="1"/>
  <c r="H176" i="1"/>
  <c r="H53" i="1"/>
  <c r="H12" i="1"/>
  <c r="H132" i="1"/>
  <c r="H139" i="1"/>
  <c r="H118" i="1"/>
  <c r="H131" i="1"/>
  <c r="H107" i="1"/>
  <c r="H51" i="1"/>
  <c r="H129" i="1"/>
  <c r="H147" i="1"/>
  <c r="H171" i="1"/>
  <c r="H112" i="1"/>
  <c r="H169" i="1"/>
  <c r="H170" i="1"/>
  <c r="H160" i="1"/>
  <c r="H136" i="1"/>
  <c r="H88" i="1"/>
  <c r="H159" i="1"/>
  <c r="H155" i="1"/>
  <c r="H78" i="1"/>
  <c r="H130" i="1"/>
  <c r="H128" i="1"/>
  <c r="H122" i="1"/>
  <c r="H4" i="1"/>
  <c r="H168" i="1"/>
  <c r="H106" i="1"/>
  <c r="H117" i="1"/>
  <c r="H87" i="1"/>
  <c r="H154" i="1"/>
  <c r="G154" i="1"/>
  <c r="H162" i="1"/>
  <c r="H104" i="1"/>
  <c r="G104" i="1"/>
  <c r="F178" i="1"/>
  <c r="F180" i="1" l="1"/>
  <c r="G178" i="1"/>
  <c r="H178" i="1" s="1"/>
  <c r="F179" i="1"/>
</calcChain>
</file>

<file path=xl/sharedStrings.xml><?xml version="1.0" encoding="utf-8"?>
<sst xmlns="http://schemas.openxmlformats.org/spreadsheetml/2006/main" count="295" uniqueCount="218">
  <si>
    <t>Tableau détaillé : Dépenses en faveur de l'emploi et du marché du travail en 2021</t>
  </si>
  <si>
    <t>Retour sommaire</t>
  </si>
  <si>
    <t>En millions d'euros courants, évolution en euros constants (en %)</t>
  </si>
  <si>
    <t>2017
(en M€ courants)</t>
  </si>
  <si>
    <t>2018
(en M€ courants)</t>
  </si>
  <si>
    <t>2019
(en M€ courants)</t>
  </si>
  <si>
    <t>2020
(en M€ courants)</t>
  </si>
  <si>
    <t>2021
(en M€ courants)</t>
  </si>
  <si>
    <t>Évolution 2020-2021
(en %, en euros constants)</t>
  </si>
  <si>
    <t>Contribution à l'évolution en euros constants (en %)</t>
  </si>
  <si>
    <t>INCITATION À L'EMBAUCHE</t>
  </si>
  <si>
    <t>Mesures générales d'allégement du coût du travail</t>
  </si>
  <si>
    <t>Réduction du taux de cotisation maladie (bascule CICE)</t>
  </si>
  <si>
    <t xml:space="preserve">      Réduction de 6 points de la cotisation patronale d'assurance maladie des salariés</t>
  </si>
  <si>
    <t xml:space="preserve">      Baisse du taux de cotisation maladie de 6 point pour les régimes spéciaux</t>
  </si>
  <si>
    <t>Réduction du taux de cotisations familiales (Pacte de responsabilité)</t>
  </si>
  <si>
    <t>Salariés</t>
  </si>
  <si>
    <t>Travailleurs indépendants</t>
  </si>
  <si>
    <t xml:space="preserve">Allègements généraux sur les bas salaires </t>
  </si>
  <si>
    <t>Réduction générale des cotisations patronales de sécurité sociale</t>
  </si>
  <si>
    <t xml:space="preserve">Réduction générale des cotisations patronales d'assurance chômage et de retraite complémentaire </t>
  </si>
  <si>
    <t>Réduction générale des cotisations patronales des contributions au fonds national d'aide au logement (FNAL) et à la caisse nationale de solidarité pour l'autonomie (CNSA)</t>
  </si>
  <si>
    <t>Exonérations de cotisations patronales sur les heures supplémentaires pour les entreprises de moins de 20 salariés</t>
  </si>
  <si>
    <t>Réduction du taux de cotisation maladie des travailleurs indépendants</t>
  </si>
  <si>
    <t>Crédit d'Impôt pour la Compétitivité et l'Emploi (CICE)</t>
  </si>
  <si>
    <t>Aides à l'embauche pour les très petites entreprises (TPE) et les petites et moyennes entreprises (PME)</t>
  </si>
  <si>
    <t>Aide à l'embauche TPE</t>
  </si>
  <si>
    <t>Aide à l'embauche PME</t>
  </si>
  <si>
    <t>Mesures d'exonérations sur certaines zones géographiques</t>
  </si>
  <si>
    <t xml:space="preserve">Zones de revitalisation rurale (ZRR) et de redynamisation urbaine (ZRU) </t>
  </si>
  <si>
    <t xml:space="preserve">Zones franches urbaines (ZFU) </t>
  </si>
  <si>
    <t xml:space="preserve">Bassins d'emploi à redynamiser </t>
  </si>
  <si>
    <t xml:space="preserve">Exonérations DROM </t>
  </si>
  <si>
    <t>Mesures d'exonérations sur certains secteurs économiques</t>
  </si>
  <si>
    <t>Services à la personne, emplois familiaux</t>
  </si>
  <si>
    <t>Aides aux particuliers</t>
  </si>
  <si>
    <t>Réduction d'impôt sur le revenu / Crédit d'impôt dur le revenu</t>
  </si>
  <si>
    <t xml:space="preserve">Exonération de cotisations sociales "publics fragiles" </t>
  </si>
  <si>
    <t xml:space="preserve">Exonération forfaitaire de cotisation maladie </t>
  </si>
  <si>
    <t xml:space="preserve">Exonération d'impôt sur le revenu de l'aide de l'employeur au financement de services à la personne (Cesu préfinancé) </t>
  </si>
  <si>
    <t>Aides aux organismes prestataires agréés de services à la personne</t>
  </si>
  <si>
    <t xml:space="preserve">Exonération de TVA pour les services rendus aux personnes physiques </t>
  </si>
  <si>
    <t xml:space="preserve">Taux réduit de TVA </t>
  </si>
  <si>
    <t xml:space="preserve">Autres aides </t>
  </si>
  <si>
    <t xml:space="preserve">Aides aux entreprises Cesu préfinancé: exonération abondement </t>
  </si>
  <si>
    <t>Secteur agricole</t>
  </si>
  <si>
    <t xml:space="preserve">Exonération en faveur des jeunes chefs d'exploitation agricole </t>
  </si>
  <si>
    <t xml:space="preserve">Exonération pour l'emploi de travailleurs occasionnels agricoles demandeurs d'emploi (TO-DE) </t>
  </si>
  <si>
    <t xml:space="preserve">Baisse du taux de cotisations maladie des exploitants agricoles </t>
  </si>
  <si>
    <t>Mesures d'allègement de cotisations sociales en réponse à la crise sanitaire (exonérations "Covid", aide au paiement, …)</t>
  </si>
  <si>
    <t>Exonérations de cotisations employeurs</t>
  </si>
  <si>
    <t>Aide au paiement de cotisations</t>
  </si>
  <si>
    <t>Réduction de cotisations et contributions de sécurité sociale applicable aux travailleurs indépendants</t>
  </si>
  <si>
    <t>Réduction de cotisations et contributions de sécurité sociale applicable aux exploitants et salariés agricoles</t>
  </si>
  <si>
    <t>Réduction de cotisations et contributions de sécurité sociale applicable aux artistes-auteurs</t>
  </si>
  <si>
    <t>Exonération de forfait sur les abondements des employeurs pour l'actionnariat salarié (Mission plan de relance)</t>
  </si>
  <si>
    <t>Aides à l'emploi de publics vulnérables</t>
  </si>
  <si>
    <t>Insertion par l'activité économique (IAE)</t>
  </si>
  <si>
    <t>dont Aides au poste</t>
  </si>
  <si>
    <t>Entreprises d'insertion</t>
  </si>
  <si>
    <t>Entreprises de travail temporaire d'insertion (ETTI)</t>
  </si>
  <si>
    <t>Associations intermédiaires (AI)</t>
  </si>
  <si>
    <t>Ateliers et chantiers d'insertion (ACI)</t>
  </si>
  <si>
    <t>Entreprises d'insertion par le travail indépendant (EITI)</t>
  </si>
  <si>
    <t>Contrats aidés (Parcours Emploi-Compétences, Contrats Uniques d'Insertion, Emplois d'Avenirs, contrats d'avenir, contrats de génération)</t>
  </si>
  <si>
    <t>Parcours Emploi-Compétences (PEC) / Contrat d'accompagnement dans l'emploi (CAE)</t>
  </si>
  <si>
    <t>Contrat Unique d'Insertion-Contrat d'Insertion dans l'Emploi (CUI-CIE)</t>
  </si>
  <si>
    <t>Emplois d'avenirs</t>
  </si>
  <si>
    <t>Contrats d'avenirs</t>
  </si>
  <si>
    <t>Contrats de génération</t>
  </si>
  <si>
    <t>Territoires Zéro Chômeur de Longue Durée (TZCLD)</t>
  </si>
  <si>
    <t>Contrat de professionnalisation</t>
  </si>
  <si>
    <t>dont aide exceptionnelle (crise sanitaire)</t>
  </si>
  <si>
    <r>
      <t xml:space="preserve">Aide à l'embauche des jeunes  (AEJ) - </t>
    </r>
    <r>
      <rPr>
        <i/>
        <sz val="10"/>
        <rFont val="Calibri"/>
        <family val="2"/>
        <scheme val="minor"/>
      </rPr>
      <t>Mesure exceptionnelle (crise sanitaire)</t>
    </r>
  </si>
  <si>
    <r>
      <t xml:space="preserve">Aide à la mobilisation des employeurs pour l'embauche de travailleurs handicapés (AMEETH) - </t>
    </r>
    <r>
      <rPr>
        <i/>
        <sz val="10"/>
        <rFont val="Calibri"/>
        <family val="2"/>
        <scheme val="minor"/>
      </rPr>
      <t>Mesure exceptionnelle (Crise sanitaire)</t>
    </r>
  </si>
  <si>
    <t>Emplois francs</t>
  </si>
  <si>
    <t>Allocation Temporaire Dégressive</t>
  </si>
  <si>
    <t>Aide à l'embauche d'un jeune en CDI</t>
  </si>
  <si>
    <t>Emploi protégé, réadaptation et handicap</t>
  </si>
  <si>
    <t>Contrat de soutien et d'aide par le travail (ESAT)</t>
  </si>
  <si>
    <t>Entreprises adaptées</t>
  </si>
  <si>
    <t>Aides de l'Association pour l'insertion professionnelle des handicapés (AGEFIPH)</t>
  </si>
  <si>
    <t>INCITATION À L'ACTIVITE</t>
  </si>
  <si>
    <t xml:space="preserve">Incitations financières à l'emploi </t>
  </si>
  <si>
    <t>Prime d'activité</t>
  </si>
  <si>
    <t>RSA activité</t>
  </si>
  <si>
    <t>dont prime intéressement ASS</t>
  </si>
  <si>
    <t>Aides à la création d'entreprise</t>
  </si>
  <si>
    <t>dont aide à la création ou à la reprise d'une entreprise (Acre)</t>
  </si>
  <si>
    <t>Aide à la reprise et à la création d'entreprise (ARCE)</t>
  </si>
  <si>
    <t>Nouvel accompagnement à la création et à la reprise d'entreprise (NACRE)</t>
  </si>
  <si>
    <t>SOUTIEN AU REVENU EN CAS DE PERTE D'EMPLOI OU DE REDUCTION D'ACTIVITE</t>
  </si>
  <si>
    <t xml:space="preserve">Allocations chômage </t>
  </si>
  <si>
    <t>Allocation d'aide au retour à l'emploi (Are)</t>
  </si>
  <si>
    <t>Allocation de solidarité spécifique (ASS)</t>
  </si>
  <si>
    <t>Allocation de sécurisation professionnelle (ASP)</t>
  </si>
  <si>
    <t>Allocation Equivalent Retraite (AER)</t>
  </si>
  <si>
    <t>Garantie Jeunes</t>
  </si>
  <si>
    <t>Parcours Contractualisé d'accompagnement vers l'Emploi et l'Autonomie (PACEA)</t>
  </si>
  <si>
    <t>Allocation Travailleurs Indépendants (ATI)</t>
  </si>
  <si>
    <t>Allocation Temporaire d'Attente (ATA)</t>
  </si>
  <si>
    <t>Aides aux Allocataires en Fin de Droits (AFD)</t>
  </si>
  <si>
    <t>Aide Acommpagnement Intensif des Jeunes (AIJ) / APEC</t>
  </si>
  <si>
    <t>Droits des Chômeurs non indemnisés à l'Assurance Vieillesse</t>
  </si>
  <si>
    <t>Activité partielle</t>
  </si>
  <si>
    <t>Préretraites</t>
  </si>
  <si>
    <t>FORMATION PROFESSIONNELLE</t>
  </si>
  <si>
    <t>Formation professionnelle hors alternance</t>
  </si>
  <si>
    <t>Allocations et aides à la formation</t>
  </si>
  <si>
    <t>Aide au retour à l'emploi - formation (Aref), rémunération de fin de formation (RFF) et rémunération des formations de Pôle emploi (RFPE)</t>
  </si>
  <si>
    <t>Aide au Retour à l'Emploi - Formation (Aref)</t>
  </si>
  <si>
    <t>Rémunération de Fin de Formation (RFF)</t>
  </si>
  <si>
    <t>Rémunération des Formations de Pôle Emploi (RFPE)</t>
  </si>
  <si>
    <t>Rémunération des stagiaires (État et Régions)</t>
  </si>
  <si>
    <t>Autres (Contrat de Sécurisation Professionnelle, Aides aux frais associés à la formation, droits à l'assurance vieillesse au titre de la formation professionnelle, crédit d'impôts pour la formation du chef d'entreprise, rémunération du Compte Personnel de Formation)</t>
  </si>
  <si>
    <t>Allocation Contrat de Sécurisation professionnelle - formation</t>
  </si>
  <si>
    <t>Aides aux frais associés à la formation</t>
  </si>
  <si>
    <t>Droits des stagiaires de la formation professionnelle à l'Assurance Vieillesse</t>
  </si>
  <si>
    <t>Formation institutionnelle - Coûts pédagogiques</t>
  </si>
  <si>
    <t>Stages de formation financés par les Régions</t>
  </si>
  <si>
    <t>Formation des personnes en recherche d'emploi</t>
  </si>
  <si>
    <t>Formations conventionnées par Pôle emploi</t>
  </si>
  <si>
    <t>Formations en faveur des personnes en emploi financées par les  contributions légales des entreprises</t>
  </si>
  <si>
    <t>Gestion prévisionnelle de l'emploi et des compétences (GPEC)</t>
  </si>
  <si>
    <t>Plan de développement des compétences</t>
  </si>
  <si>
    <t>Compte Personnel de Formation de transition (Projet de Transition Professionnelle)</t>
  </si>
  <si>
    <t>Professionnalisation des adultes</t>
  </si>
  <si>
    <t>Congé individuel de formation (hors Congé Individuel de Formation-CDD)</t>
  </si>
  <si>
    <t>Insertion, RéInsertion, Lutte contre L'illétrisme (IRILL)</t>
  </si>
  <si>
    <t>Autres (Chèque Annuel de Formation, Actions locales conventionnées et subventions actions de formation de Pôle emploi)</t>
  </si>
  <si>
    <t>Formation sur le lieu de travail</t>
  </si>
  <si>
    <t>Préparation opérationnelle à l'emploi (POE)</t>
  </si>
  <si>
    <t>Conventions du Fonds national de l'emploi (FNE) en faveur de la formation</t>
  </si>
  <si>
    <t>Autres (Action de Formation Préalable au Recrutement, HOPE, Pro A, Valorisation des Acquis de l'Expérience, Formation en SIAE)</t>
  </si>
  <si>
    <t>Action de Formation Préalable au Recrutement (AFPR)</t>
  </si>
  <si>
    <t>Hébergement, Orientation et Parcours vers l'Emploi (HOPE)</t>
  </si>
  <si>
    <t>Pro-A</t>
  </si>
  <si>
    <t>Valorisation des Acquis d'Expérience (VAE)</t>
  </si>
  <si>
    <t>Formation en Structures de l'Insertion par l'Activité Economique</t>
  </si>
  <si>
    <t>Aide aux Demandeurs d'Emploi de Longue Durée pour l'entrée en formation</t>
  </si>
  <si>
    <t>Investissements et subventions aux organismes de formation</t>
  </si>
  <si>
    <t>Alternance</t>
  </si>
  <si>
    <t>Apprentissage (y compris aides à l'embauche)</t>
  </si>
  <si>
    <t>dont aide exceptionnelle à l'apprentissage (crise sanitaire)</t>
  </si>
  <si>
    <t>dont dépenses de fonctionnement</t>
  </si>
  <si>
    <t>Aides et primes pour les apprentis de niveau V et VI</t>
  </si>
  <si>
    <t>Aides et primes pour les apprentis de niveau IV et supérieur</t>
  </si>
  <si>
    <t>ACCOMPAGNEMENT DES PERSONNES EN RECHERCHE D'EMPLOI</t>
  </si>
  <si>
    <t>Prestations de services du service public de l'emploi (SPE)</t>
  </si>
  <si>
    <t>Pôle emploi</t>
  </si>
  <si>
    <t>Mission locale et permanence d'accueil, d'information et d'orientation</t>
  </si>
  <si>
    <t>Services d'accompagnement</t>
  </si>
  <si>
    <t>Accompagnement des jeunes (garantie jeunes, promo 16-18, objectif premier emploi, prépa apprentissage)</t>
  </si>
  <si>
    <t>Autres activités du service public de l'emploi (administration)</t>
  </si>
  <si>
    <t>Total en millions d'euros courants</t>
  </si>
  <si>
    <t>Total en points de PIB</t>
  </si>
  <si>
    <r>
      <t xml:space="preserve">Total en millions d'euros constants </t>
    </r>
    <r>
      <rPr>
        <b/>
        <sz val="10"/>
        <rFont val="Calibri"/>
        <family val="2"/>
        <scheme val="minor"/>
      </rPr>
      <t>2021</t>
    </r>
  </si>
  <si>
    <t>PIB</t>
  </si>
  <si>
    <t>Coefficient de passage en euros 2021 (IPC)</t>
  </si>
  <si>
    <t>Champ : France ; Dépenses en faveur des politiques de l'emploi et du marché du travail (hors formation de la fonction publique)</t>
  </si>
  <si>
    <t>Source : Dares - Base PMT, Rapport de la Commission des Comptes de la Sécurité Sociale</t>
  </si>
  <si>
    <t>Tableau principal : Dépenses en faveur de l'emploi et du marché du travail en 2021</t>
  </si>
  <si>
    <t>dont Exonérations de cotisations employeurs</t>
  </si>
  <si>
    <t>dont Aide au paiement de cotisations</t>
  </si>
  <si>
    <t>dont aides au poste</t>
  </si>
  <si>
    <t>Aides aux contrats de professionnalisation</t>
  </si>
  <si>
    <t>dont prime d'activité</t>
  </si>
  <si>
    <t>Lecture : en 2021, les dépenses en faveur de l'emploi et du marché du travail s'élèvent à 183,2 milliards d'euros, en baisse de 3 % par rapport à l'année précédente (en euros constants)</t>
  </si>
  <si>
    <t>Les dépenses pour l'emploi et le marché du travail</t>
  </si>
  <si>
    <t>Les dépenses en faveur de l’emploi et du marché du travail couvrent l’ensemble des dépenses engagées dans le cadre des politiques menées en faveur de l’emploi et du marché du travail. Elles peuvent être regroupées en quatre leviers principaux permettant de faciliter l'insertion et le maintien sur le marché du travail.
Les incitations à l'embauche comprennent les allègements du coût du travail, certaines exonérations sectorielles et géographiques, les aides à l'embauche ponctuelles et les aides au poste, plus pérennes.
Les incitations à l'activité correspondent à des mesures d'aides financières directes aux personnes afin d'encourager, au niveau individuel, la reprise d'une activité qu'elle soit salariée ou non.
La formation inclut les coûts pédagogiques, les rémunérations de formation, les formations sur le lieu de travail et l'alternance.
Enfin, le soutien au revenu en cas d'absence d'emploi ou de réduction d'activité, principalement composé de l'Assurance Chômage, comprend des mesures qui ont essentiellement pour but de compenser l'absence de revenu des personnes éloignées ou exclues du marché du travail. 
Parmi ces quatre leviers, les incitations à l'embauche, la formation et le soutien au revenu peuvent être administrés partiellement ou totalement par des opérateurs de l'Etat que l'on appelle le Service public de l'emploi (SPE) et qui comprend Pôle emploi, les missions locales, Cap Emploi ou encore l'APEC. Ces structures peuvent proposer également des services d'accompagnement des personnes en recherche d'emploi.</t>
  </si>
  <si>
    <t>Sources</t>
  </si>
  <si>
    <t xml:space="preserve">     - Dares pour la Commission Européenne, Base Politiques du marché du travail </t>
  </si>
  <si>
    <t xml:space="preserve">     - les comptes de la sécurité sociale, les projets de loi de finances (dépenses fiscales) successifs
     - les rapports annuels de performance (RAP)
     - les données de la Caf ainsi que les rapports du Comité de suivi du CICE (France Stratégie)
     - les données des Etats Statistiques et Financiers des Opérateurs de Compétences (OPCO)
     - les comptes administratifs des collectivités territoriales (régions, départements, communes)                                                                                                                                                                                      </t>
  </si>
  <si>
    <t xml:space="preserve">     -caisse des dépôts et consignations</t>
  </si>
  <si>
    <t>Champ</t>
  </si>
  <si>
    <t>France</t>
  </si>
  <si>
    <t>Contenu des onglets</t>
  </si>
  <si>
    <t xml:space="preserve">Contact </t>
  </si>
  <si>
    <r>
      <t xml:space="preserve">Pour tout renseignement concernant nos statistiques, vous pouvez nous contacter par courriel à l'adresse suivante :  </t>
    </r>
    <r>
      <rPr>
        <u/>
        <sz val="10"/>
        <color indexed="12"/>
        <rFont val="Calibri"/>
        <family val="2"/>
        <scheme val="minor"/>
      </rPr>
      <t>DARES.communication@travail.gouv.fr</t>
    </r>
  </si>
  <si>
    <t>ANI Jeunes</t>
  </si>
  <si>
    <t>CIVIS accompagnement</t>
  </si>
  <si>
    <t>Unédic (Régime d'Assurance chômage)</t>
  </si>
  <si>
    <t>Maisons de l'emploi</t>
  </si>
  <si>
    <t>Subventions ASP</t>
  </si>
  <si>
    <t>Compte personnel de formation (CPF)</t>
  </si>
  <si>
    <t>Congé individuel de formation (CIF-CDD)</t>
  </si>
  <si>
    <t>Contrat de volontariat pour l'insertion</t>
  </si>
  <si>
    <t>Ecoles de la deuxième chance</t>
  </si>
  <si>
    <t>Compétences clés</t>
  </si>
  <si>
    <t>Cap Emploi (AGEFIPH)</t>
  </si>
  <si>
    <t>Association pour l'emploi des cadres (APEC)</t>
  </si>
  <si>
    <t>Expérimentations sur la formation et l'insertion</t>
  </si>
  <si>
    <t>Garantie jeunes</t>
  </si>
  <si>
    <t>Promo 16-18 AFPA</t>
  </si>
  <si>
    <t>Prépa apprentissage</t>
  </si>
  <si>
    <t>APEC</t>
  </si>
  <si>
    <t>Plan de sécurisation professionnelle</t>
  </si>
  <si>
    <t>Prépa Compétences</t>
  </si>
  <si>
    <t>Aides à la mobilité géographique</t>
  </si>
  <si>
    <t>Les dépenses en faveur de l'emploi et du marché du travail en 2021</t>
  </si>
  <si>
    <t>Source : Dares - Base PMT, Rapport de la Commission des Comptes de la Sécurité Sociale.</t>
  </si>
  <si>
    <t>Champ : France ; Dépenses en faveur des politiques de l'emploi et du marché du travail (hors formation de la fonction publique).</t>
  </si>
  <si>
    <t>Lecture : en 2021, les dépenses en faveur de l'emploi et du marché du travail s'élèvent à 183,2 milliards d'euros, en baisse de 3 % par rapport à l'année précédente (en euros constants).</t>
  </si>
  <si>
    <t>Contrats de professionnalisation (hors aides à l'embauche)</t>
  </si>
  <si>
    <r>
      <t>Autres ( Droit Individuel à la Formation CDD, Contrat de Volontariat pour l'Insertion, Écoles de la 2</t>
    </r>
    <r>
      <rPr>
        <vertAlign val="superscript"/>
        <sz val="10"/>
        <color theme="1"/>
        <rFont val="Calibri"/>
        <family val="2"/>
        <scheme val="minor"/>
      </rPr>
      <t>e</t>
    </r>
    <r>
      <rPr>
        <sz val="10"/>
        <color theme="1"/>
        <rFont val="Calibri"/>
        <family val="2"/>
        <scheme val="minor"/>
      </rPr>
      <t xml:space="preserve"> chance …)</t>
    </r>
  </si>
  <si>
    <r>
      <t xml:space="preserve">Prime exceptionnelle permittents - </t>
    </r>
    <r>
      <rPr>
        <i/>
        <sz val="10"/>
        <rFont val="Calibri"/>
        <family val="2"/>
        <scheme val="minor"/>
      </rPr>
      <t>Mesure exceptionnelle (crise sanitaire)</t>
    </r>
  </si>
  <si>
    <r>
      <t>Prime exceptionnelle permittents -</t>
    </r>
    <r>
      <rPr>
        <i/>
        <sz val="10"/>
        <rFont val="Calibri"/>
        <family val="2"/>
        <scheme val="minor"/>
      </rPr>
      <t xml:space="preserve"> Mesure exceptionnelle (crise sanitaire)</t>
    </r>
  </si>
  <si>
    <t>Formations sanitaires et sociales et actifs occupés</t>
  </si>
  <si>
    <t>Crédit d'impôts pour la formation du chef d'entreprise et Rémunération du CPF</t>
  </si>
  <si>
    <t>Autres</t>
  </si>
  <si>
    <t>Autres *</t>
  </si>
  <si>
    <t>Autres (Allocation Equivalent Retraite, Allocation garantie jeunes, allocation Parcours Contractualisé d'Accompagnement vers l'Emploi et l'Autonomie, droits des chômeurs non indemnisés à l'assurance vieillesse, Allocation pour les Travailleurs Indépendants, Allocation Temporaire d'Attente, Aide aux allocataires en fin de droits, Aide aux jeunes en AIJ et APEC)</t>
  </si>
  <si>
    <t>Autres (emplois francs, Allocation Temporaire Dégressive)</t>
  </si>
  <si>
    <t>Autres SPE (Cap emploi, Apec, expérimentations sur la remobilisation des publics vulnérables)</t>
  </si>
  <si>
    <t>Autres SPE</t>
  </si>
  <si>
    <t>*L'une des sources de dépenses du contrat de sécurisation professionnelle (CSP) a disparu en 2020. En 2019, elle représentait 70 M€</t>
  </si>
  <si>
    <t>Note : les dépenses sont classées par type d'action. Un dispositif mobilisant plusieurs leviers peut donc être réparti entre plusieurs rubriques.</t>
  </si>
  <si>
    <t xml:space="preserve">Autres (Contrat de Sécurisation Professionnelle, Prépa compétences, aides à la mobilité Pôle emploi, CIVIS, ANI Jeunes)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</si>
</sst>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_-;\-* #,##0_-;_-* &quot;-&quot;??_-;_-@_-"/>
    <numFmt numFmtId="166" formatCode="#,##0.00000"/>
    <numFmt numFmtId="167" formatCode="0.000000%"/>
    <numFmt numFmtId="168" formatCode="_-* #,##0.000\ _€_-;\-* #,##0.000\ _€_-;_-* &quot;-&quot;???\ _€_-;_-@_-"/>
    <numFmt numFmtId="169" formatCode="_-* #,##0.000_-;\-* #,##0.000_-;_-* &quot;-&quot;??_-;_-@_-"/>
  </numFmts>
  <fonts count="20" x14ac:knownFonts="1">
    <font>
      <sz val="11"/>
      <color theme="1"/>
      <name val="Calibri"/>
      <family val="2"/>
      <scheme val="minor"/>
    </font>
    <font>
      <sz val="11"/>
      <color theme="1"/>
      <name val="Calibri"/>
      <family val="2"/>
      <scheme val="minor"/>
    </font>
    <font>
      <b/>
      <sz val="10"/>
      <color theme="1"/>
      <name val="Calibri"/>
      <family val="2"/>
      <scheme val="minor"/>
    </font>
    <font>
      <u/>
      <sz val="10"/>
      <color indexed="12"/>
      <name val="MS Sans Serif"/>
      <family val="2"/>
    </font>
    <font>
      <u/>
      <sz val="10"/>
      <color indexed="12"/>
      <name val="Calibri"/>
      <family val="2"/>
      <scheme val="minor"/>
    </font>
    <font>
      <sz val="10"/>
      <color theme="1"/>
      <name val="Calibri"/>
      <family val="2"/>
      <scheme val="minor"/>
    </font>
    <font>
      <b/>
      <sz val="10"/>
      <color rgb="FF00B050"/>
      <name val="Calibri"/>
      <family val="2"/>
      <scheme val="minor"/>
    </font>
    <font>
      <b/>
      <sz val="10"/>
      <name val="Calibri"/>
      <family val="2"/>
      <scheme val="minor"/>
    </font>
    <font>
      <sz val="10"/>
      <name val="Arial"/>
      <family val="2"/>
    </font>
    <font>
      <i/>
      <sz val="10"/>
      <name val="Calibri"/>
      <family val="2"/>
      <scheme val="minor"/>
    </font>
    <font>
      <i/>
      <sz val="10"/>
      <color theme="1"/>
      <name val="Calibri"/>
      <family val="2"/>
      <scheme val="minor"/>
    </font>
    <font>
      <sz val="10"/>
      <name val="Calibri"/>
      <family val="2"/>
      <scheme val="minor"/>
    </font>
    <font>
      <b/>
      <sz val="10"/>
      <color rgb="FFFF0000"/>
      <name val="Calibri"/>
      <family val="2"/>
      <scheme val="minor"/>
    </font>
    <font>
      <vertAlign val="superscript"/>
      <sz val="10"/>
      <color theme="1"/>
      <name val="Calibri"/>
      <family val="2"/>
      <scheme val="minor"/>
    </font>
    <font>
      <b/>
      <sz val="10"/>
      <color indexed="8"/>
      <name val="Calibri"/>
      <family val="2"/>
      <scheme val="minor"/>
    </font>
    <font>
      <sz val="10"/>
      <color indexed="8"/>
      <name val="Calibri"/>
      <family val="2"/>
      <scheme val="minor"/>
    </font>
    <font>
      <u/>
      <sz val="10"/>
      <color indexed="12"/>
      <name val="Calibri Light"/>
      <family val="2"/>
      <scheme val="major"/>
    </font>
    <font>
      <sz val="10"/>
      <name val="Calibri Light"/>
      <family val="2"/>
      <scheme val="major"/>
    </font>
    <font>
      <b/>
      <sz val="10"/>
      <color indexed="8"/>
      <name val="Calibri Light"/>
      <family val="2"/>
      <scheme val="major"/>
    </font>
    <font>
      <i/>
      <sz val="10"/>
      <color theme="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indexed="44"/>
        <bgColor indexed="64"/>
      </patternFill>
    </fill>
    <fill>
      <patternFill patternType="solid">
        <fgColor indexed="9"/>
        <bgColor indexed="64"/>
      </patternFill>
    </fill>
    <fill>
      <patternFill patternType="solid">
        <fgColor theme="0" tint="-0.249977111117893"/>
        <bgColor indexed="64"/>
      </patternFill>
    </fill>
    <fill>
      <patternFill patternType="solid">
        <fgColor indexed="4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0" fontId="8" fillId="0" borderId="0"/>
    <xf numFmtId="0" fontId="8" fillId="0" borderId="0"/>
    <xf numFmtId="0" fontId="8" fillId="0" borderId="0"/>
  </cellStyleXfs>
  <cellXfs count="161">
    <xf numFmtId="0" fontId="0" fillId="0" borderId="0" xfId="0"/>
    <xf numFmtId="0" fontId="2" fillId="0" borderId="0" xfId="0" applyFont="1" applyAlignment="1">
      <alignment horizontal="left"/>
    </xf>
    <xf numFmtId="0" fontId="4" fillId="0" borderId="0" xfId="3" applyFont="1" applyAlignment="1" applyProtection="1"/>
    <xf numFmtId="0" fontId="5" fillId="0" borderId="0" xfId="0" applyFont="1"/>
    <xf numFmtId="0" fontId="2" fillId="0" borderId="0" xfId="0" applyFont="1" applyAlignment="1">
      <alignment horizontal="left" wrapText="1"/>
    </xf>
    <xf numFmtId="0" fontId="5" fillId="0" borderId="0" xfId="0" applyFont="1" applyAlignment="1"/>
    <xf numFmtId="0" fontId="5" fillId="0" borderId="1" xfId="0" applyFont="1" applyBorder="1" applyAlignment="1">
      <alignment vertical="top" wrapText="1"/>
    </xf>
    <xf numFmtId="0" fontId="5" fillId="0" borderId="1" xfId="0" applyFont="1" applyBorder="1" applyAlignment="1">
      <alignment horizontal="center" vertical="top" wrapText="1"/>
    </xf>
    <xf numFmtId="164" fontId="5" fillId="0" borderId="1" xfId="0" applyNumberFormat="1" applyFont="1" applyBorder="1" applyAlignment="1">
      <alignment horizontal="center" wrapText="1"/>
    </xf>
    <xf numFmtId="0" fontId="6" fillId="0" borderId="0" xfId="0" applyFont="1" applyAlignment="1">
      <alignment wrapText="1"/>
    </xf>
    <xf numFmtId="0" fontId="2" fillId="2" borderId="2" xfId="0" applyFont="1" applyFill="1" applyBorder="1" applyAlignment="1">
      <alignment vertical="top" wrapText="1"/>
    </xf>
    <xf numFmtId="165" fontId="2" fillId="2" borderId="2" xfId="1" applyNumberFormat="1" applyFont="1" applyFill="1" applyBorder="1" applyAlignment="1">
      <alignment vertical="top" wrapText="1"/>
    </xf>
    <xf numFmtId="9" fontId="2" fillId="2" borderId="2" xfId="2" applyFont="1" applyFill="1" applyBorder="1" applyAlignment="1"/>
    <xf numFmtId="9" fontId="2" fillId="2" borderId="2" xfId="2" applyNumberFormat="1" applyFont="1" applyFill="1" applyBorder="1" applyAlignment="1"/>
    <xf numFmtId="0" fontId="2" fillId="0" borderId="0" xfId="0" applyFont="1"/>
    <xf numFmtId="0" fontId="2" fillId="3" borderId="3" xfId="0" applyFont="1" applyFill="1" applyBorder="1" applyAlignment="1">
      <alignment horizontal="left" vertical="top" wrapText="1" indent="1"/>
    </xf>
    <xf numFmtId="165" fontId="2" fillId="3" borderId="3" xfId="1" applyNumberFormat="1" applyFont="1" applyFill="1" applyBorder="1" applyAlignment="1">
      <alignment horizontal="left" vertical="top" wrapText="1" indent="1"/>
    </xf>
    <xf numFmtId="165" fontId="2" fillId="3" borderId="3" xfId="4" applyNumberFormat="1" applyFont="1" applyFill="1" applyBorder="1" applyAlignment="1">
      <alignment horizontal="left" vertical="top" wrapText="1" indent="1"/>
    </xf>
    <xf numFmtId="9" fontId="2" fillId="3" borderId="3" xfId="2" applyFont="1" applyFill="1" applyBorder="1" applyAlignment="1"/>
    <xf numFmtId="9" fontId="2" fillId="3" borderId="3" xfId="2" applyNumberFormat="1" applyFont="1" applyFill="1" applyBorder="1" applyAlignment="1"/>
    <xf numFmtId="165" fontId="5" fillId="0" borderId="0" xfId="0" applyNumberFormat="1" applyFont="1"/>
    <xf numFmtId="0" fontId="7" fillId="4" borderId="3" xfId="0" applyFont="1" applyFill="1" applyBorder="1" applyAlignment="1">
      <alignment horizontal="left" vertical="top" wrapText="1" indent="2"/>
    </xf>
    <xf numFmtId="165" fontId="7" fillId="4" borderId="3" xfId="1" applyNumberFormat="1" applyFont="1" applyFill="1" applyBorder="1" applyAlignment="1">
      <alignment horizontal="left" vertical="top" wrapText="1" indent="2"/>
    </xf>
    <xf numFmtId="9" fontId="2" fillId="4" borderId="3" xfId="2" applyFont="1" applyFill="1" applyBorder="1" applyAlignment="1"/>
    <xf numFmtId="1" fontId="9" fillId="0" borderId="3" xfId="5" applyNumberFormat="1" applyFont="1" applyFill="1" applyBorder="1" applyAlignment="1">
      <alignment horizontal="left" vertical="top" wrapText="1" indent="9"/>
    </xf>
    <xf numFmtId="165" fontId="7" fillId="5" borderId="3" xfId="1" applyNumberFormat="1" applyFont="1" applyFill="1" applyBorder="1" applyAlignment="1">
      <alignment horizontal="left" vertical="top" wrapText="1" indent="2"/>
    </xf>
    <xf numFmtId="9" fontId="10" fillId="5" borderId="3" xfId="2" applyFont="1" applyFill="1" applyBorder="1" applyAlignment="1"/>
    <xf numFmtId="0" fontId="2" fillId="4" borderId="3" xfId="0" applyFont="1" applyFill="1" applyBorder="1" applyAlignment="1">
      <alignment horizontal="left" vertical="top" wrapText="1" indent="2"/>
    </xf>
    <xf numFmtId="165" fontId="2" fillId="4" borderId="3" xfId="1" applyNumberFormat="1" applyFont="1" applyFill="1" applyBorder="1" applyAlignment="1">
      <alignment horizontal="left" vertical="top" wrapText="1" indent="2"/>
    </xf>
    <xf numFmtId="165" fontId="2" fillId="4" borderId="3" xfId="4" applyNumberFormat="1" applyFont="1" applyFill="1" applyBorder="1" applyAlignment="1">
      <alignment horizontal="left" vertical="top" wrapText="1" indent="2"/>
    </xf>
    <xf numFmtId="165" fontId="10" fillId="5" borderId="3" xfId="1" applyNumberFormat="1" applyFont="1" applyFill="1" applyBorder="1" applyAlignment="1">
      <alignment horizontal="left" vertical="top" wrapText="1" indent="2"/>
    </xf>
    <xf numFmtId="165" fontId="10" fillId="5" borderId="3" xfId="4" applyNumberFormat="1" applyFont="1" applyFill="1" applyBorder="1" applyAlignment="1">
      <alignment horizontal="left" vertical="top" wrapText="1" indent="2"/>
    </xf>
    <xf numFmtId="1" fontId="11" fillId="0" borderId="3" xfId="5" applyNumberFormat="1" applyFont="1" applyFill="1" applyBorder="1" applyAlignment="1">
      <alignment horizontal="left" vertical="top" wrapText="1" indent="3"/>
    </xf>
    <xf numFmtId="165" fontId="11" fillId="0" borderId="3" xfId="1" applyNumberFormat="1" applyFont="1" applyFill="1" applyBorder="1" applyAlignment="1">
      <alignment horizontal="left" vertical="top" wrapText="1" indent="3"/>
    </xf>
    <xf numFmtId="165" fontId="11" fillId="0" borderId="3" xfId="4" applyNumberFormat="1" applyFont="1" applyFill="1" applyBorder="1" applyAlignment="1">
      <alignment horizontal="left" vertical="top" wrapText="1" indent="3"/>
    </xf>
    <xf numFmtId="9" fontId="5" fillId="0" borderId="3" xfId="2" applyFont="1" applyFill="1" applyBorder="1" applyAlignment="1"/>
    <xf numFmtId="165" fontId="2" fillId="5" borderId="3" xfId="1" applyNumberFormat="1" applyFont="1" applyFill="1" applyBorder="1" applyAlignment="1">
      <alignment horizontal="left" vertical="top" wrapText="1" indent="1"/>
    </xf>
    <xf numFmtId="165" fontId="2" fillId="5" borderId="3" xfId="4" applyNumberFormat="1" applyFont="1" applyFill="1" applyBorder="1" applyAlignment="1">
      <alignment horizontal="left" vertical="top" wrapText="1" indent="1"/>
    </xf>
    <xf numFmtId="9" fontId="2" fillId="5" borderId="3" xfId="2" applyFont="1" applyFill="1" applyBorder="1" applyAlignment="1"/>
    <xf numFmtId="9" fontId="2" fillId="5" borderId="3" xfId="2" applyNumberFormat="1" applyFont="1" applyFill="1" applyBorder="1" applyAlignment="1"/>
    <xf numFmtId="165" fontId="10" fillId="5" borderId="3" xfId="1" applyNumberFormat="1" applyFont="1" applyFill="1" applyBorder="1" applyAlignment="1">
      <alignment horizontal="left" vertical="top" wrapText="1" indent="1"/>
    </xf>
    <xf numFmtId="165" fontId="10" fillId="5" borderId="3" xfId="4" applyNumberFormat="1" applyFont="1" applyFill="1" applyBorder="1" applyAlignment="1">
      <alignment horizontal="left" vertical="top" wrapText="1" indent="1"/>
    </xf>
    <xf numFmtId="9" fontId="10" fillId="5" borderId="3" xfId="2" applyNumberFormat="1" applyFont="1" applyFill="1" applyBorder="1" applyAlignment="1"/>
    <xf numFmtId="1" fontId="9" fillId="0" borderId="3" xfId="5" applyNumberFormat="1" applyFont="1" applyFill="1" applyBorder="1" applyAlignment="1">
      <alignment horizontal="left" vertical="top" wrapText="1" indent="12"/>
    </xf>
    <xf numFmtId="165" fontId="10" fillId="5" borderId="3" xfId="1" applyNumberFormat="1" applyFont="1" applyFill="1" applyBorder="1" applyAlignment="1">
      <alignment vertical="top" wrapText="1"/>
    </xf>
    <xf numFmtId="165" fontId="10" fillId="5" borderId="3" xfId="4" applyNumberFormat="1" applyFont="1" applyFill="1" applyBorder="1" applyAlignment="1">
      <alignment vertical="top" wrapText="1"/>
    </xf>
    <xf numFmtId="0" fontId="9" fillId="0" borderId="3" xfId="5" applyFont="1" applyFill="1" applyBorder="1" applyAlignment="1">
      <alignment horizontal="left" vertical="top" wrapText="1" indent="3"/>
    </xf>
    <xf numFmtId="165" fontId="9" fillId="0" borderId="3" xfId="1" applyNumberFormat="1" applyFont="1" applyFill="1" applyBorder="1" applyAlignment="1">
      <alignment horizontal="left" vertical="top" wrapText="1" indent="3"/>
    </xf>
    <xf numFmtId="165" fontId="9" fillId="0" borderId="3" xfId="4" applyNumberFormat="1" applyFont="1" applyFill="1" applyBorder="1" applyAlignment="1">
      <alignment horizontal="left" vertical="top" wrapText="1" indent="3"/>
    </xf>
    <xf numFmtId="0" fontId="11" fillId="0" borderId="0" xfId="0" applyFont="1"/>
    <xf numFmtId="1" fontId="9" fillId="0" borderId="3" xfId="5" applyNumberFormat="1" applyFont="1" applyFill="1" applyBorder="1" applyAlignment="1">
      <alignment horizontal="left" vertical="top" wrapText="1" indent="3"/>
    </xf>
    <xf numFmtId="9" fontId="10" fillId="0" borderId="3" xfId="2" applyFont="1" applyFill="1" applyBorder="1" applyAlignment="1"/>
    <xf numFmtId="0" fontId="11" fillId="0" borderId="3" xfId="5" applyFont="1" applyFill="1" applyBorder="1" applyAlignment="1">
      <alignment horizontal="left" vertical="top" wrapText="1" indent="3"/>
    </xf>
    <xf numFmtId="1" fontId="9" fillId="0" borderId="3" xfId="5" applyNumberFormat="1" applyFont="1" applyFill="1" applyBorder="1" applyAlignment="1">
      <alignment horizontal="left" vertical="top" wrapText="1" indent="5"/>
    </xf>
    <xf numFmtId="165" fontId="9" fillId="0" borderId="3" xfId="1" applyNumberFormat="1" applyFont="1" applyFill="1" applyBorder="1" applyAlignment="1">
      <alignment horizontal="left" vertical="top" wrapText="1" indent="5"/>
    </xf>
    <xf numFmtId="165" fontId="9" fillId="0" borderId="3" xfId="1" applyNumberFormat="1" applyFont="1" applyFill="1" applyBorder="1" applyAlignment="1">
      <alignment horizontal="left" vertical="top" wrapText="1" indent="8"/>
    </xf>
    <xf numFmtId="0" fontId="12" fillId="0" borderId="0" xfId="0" applyFont="1"/>
    <xf numFmtId="3" fontId="6" fillId="0" borderId="0" xfId="0" applyNumberFormat="1" applyFont="1" applyAlignment="1">
      <alignment wrapText="1"/>
    </xf>
    <xf numFmtId="1" fontId="10" fillId="0" borderId="3" xfId="5" applyNumberFormat="1" applyFont="1" applyFill="1" applyBorder="1" applyAlignment="1">
      <alignment horizontal="left" vertical="top" wrapText="1" indent="5"/>
    </xf>
    <xf numFmtId="165" fontId="10" fillId="0" borderId="3" xfId="1" applyNumberFormat="1" applyFont="1" applyFill="1" applyBorder="1" applyAlignment="1">
      <alignment horizontal="left" vertical="top" wrapText="1" indent="5"/>
    </xf>
    <xf numFmtId="9" fontId="5" fillId="0" borderId="0" xfId="2" applyFont="1"/>
    <xf numFmtId="166" fontId="6" fillId="0" borderId="0" xfId="0" applyNumberFormat="1" applyFont="1" applyAlignment="1">
      <alignment wrapText="1"/>
    </xf>
    <xf numFmtId="3" fontId="5" fillId="0" borderId="0" xfId="0" applyNumberFormat="1" applyFont="1"/>
    <xf numFmtId="9" fontId="9" fillId="0" borderId="3" xfId="2" applyFont="1" applyFill="1" applyBorder="1" applyAlignment="1"/>
    <xf numFmtId="0" fontId="7" fillId="3" borderId="3" xfId="5" applyFont="1" applyFill="1" applyBorder="1" applyAlignment="1">
      <alignment horizontal="left" vertical="top" wrapText="1" indent="1"/>
    </xf>
    <xf numFmtId="165" fontId="7" fillId="3" borderId="3" xfId="1" applyNumberFormat="1" applyFont="1" applyFill="1" applyBorder="1" applyAlignment="1">
      <alignment horizontal="left" vertical="top" wrapText="1" indent="1"/>
    </xf>
    <xf numFmtId="0" fontId="2" fillId="3" borderId="4" xfId="0" applyFont="1" applyFill="1" applyBorder="1" applyAlignment="1">
      <alignment horizontal="left" wrapText="1" indent="1"/>
    </xf>
    <xf numFmtId="165" fontId="2" fillId="3" borderId="4" xfId="1" applyNumberFormat="1" applyFont="1" applyFill="1" applyBorder="1" applyAlignment="1">
      <alignment horizontal="left" wrapText="1" indent="1"/>
    </xf>
    <xf numFmtId="0" fontId="7" fillId="3" borderId="3" xfId="5" applyFont="1" applyFill="1" applyBorder="1" applyAlignment="1">
      <alignment horizontal="left" wrapText="1" indent="1"/>
    </xf>
    <xf numFmtId="165" fontId="7" fillId="3" borderId="3" xfId="1" applyNumberFormat="1" applyFont="1" applyFill="1" applyBorder="1" applyAlignment="1">
      <alignment horizontal="left" wrapText="1" indent="1"/>
    </xf>
    <xf numFmtId="0" fontId="5" fillId="0" borderId="0" xfId="0" applyFont="1" applyAlignment="1">
      <alignment wrapText="1"/>
    </xf>
    <xf numFmtId="0" fontId="9" fillId="0" borderId="3" xfId="5" applyFont="1" applyBorder="1" applyAlignment="1">
      <alignment horizontal="left" wrapText="1" indent="3"/>
    </xf>
    <xf numFmtId="165" fontId="9" fillId="0" borderId="3" xfId="1" applyNumberFormat="1" applyFont="1" applyBorder="1" applyAlignment="1">
      <alignment horizontal="left" wrapText="1" indent="3"/>
    </xf>
    <xf numFmtId="0" fontId="5" fillId="0" borderId="0" xfId="0" applyFont="1" applyBorder="1"/>
    <xf numFmtId="0" fontId="6" fillId="0" borderId="0" xfId="0" applyFont="1" applyBorder="1" applyAlignment="1">
      <alignment wrapText="1"/>
    </xf>
    <xf numFmtId="165" fontId="2" fillId="0" borderId="0" xfId="1" applyNumberFormat="1" applyFont="1"/>
    <xf numFmtId="0" fontId="2" fillId="0" borderId="0" xfId="2" applyNumberFormat="1" applyFont="1"/>
    <xf numFmtId="0" fontId="11" fillId="0" borderId="3" xfId="5" applyFont="1" applyBorder="1" applyAlignment="1">
      <alignment horizontal="left" wrapText="1" indent="3"/>
    </xf>
    <xf numFmtId="165" fontId="11" fillId="0" borderId="3" xfId="1" applyNumberFormat="1" applyFont="1" applyBorder="1" applyAlignment="1">
      <alignment horizontal="left" wrapText="1" indent="3"/>
    </xf>
    <xf numFmtId="165" fontId="11" fillId="0" borderId="3" xfId="1" applyNumberFormat="1" applyFont="1" applyFill="1" applyBorder="1" applyAlignment="1">
      <alignment horizontal="left" vertical="top" wrapText="1" indent="8"/>
    </xf>
    <xf numFmtId="9" fontId="11" fillId="0" borderId="3" xfId="2" applyFont="1" applyFill="1" applyBorder="1" applyAlignment="1"/>
    <xf numFmtId="0" fontId="7" fillId="3" borderId="5" xfId="5" applyFont="1" applyFill="1" applyBorder="1" applyAlignment="1">
      <alignment horizontal="left" wrapText="1" indent="1"/>
    </xf>
    <xf numFmtId="165" fontId="7" fillId="3" borderId="5" xfId="1" applyNumberFormat="1" applyFont="1" applyFill="1" applyBorder="1" applyAlignment="1">
      <alignment horizontal="left" wrapText="1" indent="1"/>
    </xf>
    <xf numFmtId="165" fontId="2" fillId="2" borderId="2" xfId="4" applyNumberFormat="1" applyFont="1" applyFill="1" applyBorder="1" applyAlignment="1"/>
    <xf numFmtId="165" fontId="2" fillId="2" borderId="2" xfId="1" applyNumberFormat="1" applyFont="1" applyFill="1" applyBorder="1" applyAlignment="1"/>
    <xf numFmtId="1" fontId="7" fillId="4" borderId="3" xfId="5" applyNumberFormat="1" applyFont="1" applyFill="1" applyBorder="1" applyAlignment="1">
      <alignment horizontal="left" wrapText="1" indent="2"/>
    </xf>
    <xf numFmtId="165" fontId="7" fillId="4" borderId="3" xfId="1" applyNumberFormat="1" applyFont="1" applyFill="1" applyBorder="1" applyAlignment="1">
      <alignment horizontal="left" wrapText="1" indent="2"/>
    </xf>
    <xf numFmtId="0" fontId="11" fillId="0" borderId="3" xfId="5" applyFont="1" applyFill="1" applyBorder="1" applyAlignment="1">
      <alignment horizontal="left" wrapText="1" indent="3"/>
    </xf>
    <xf numFmtId="0" fontId="5" fillId="0" borderId="3" xfId="5" applyFont="1" applyFill="1" applyBorder="1" applyAlignment="1">
      <alignment horizontal="left" wrapText="1" indent="3"/>
    </xf>
    <xf numFmtId="165" fontId="5" fillId="0" borderId="3" xfId="1" applyNumberFormat="1" applyFont="1" applyFill="1" applyBorder="1" applyAlignment="1">
      <alignment horizontal="left" wrapText="1" indent="3"/>
    </xf>
    <xf numFmtId="165" fontId="11" fillId="0" borderId="3" xfId="1" applyNumberFormat="1" applyFont="1" applyFill="1" applyBorder="1" applyAlignment="1">
      <alignment horizontal="left" wrapText="1" indent="3"/>
    </xf>
    <xf numFmtId="167" fontId="5" fillId="0" borderId="0" xfId="0" applyNumberFormat="1" applyFont="1"/>
    <xf numFmtId="168" fontId="6" fillId="0" borderId="0" xfId="0" applyNumberFormat="1" applyFont="1" applyAlignment="1">
      <alignment wrapText="1"/>
    </xf>
    <xf numFmtId="165" fontId="0" fillId="0" borderId="0" xfId="0" applyNumberFormat="1"/>
    <xf numFmtId="0" fontId="9" fillId="0" borderId="3" xfId="5" applyFont="1" applyFill="1" applyBorder="1" applyAlignment="1">
      <alignment horizontal="left" wrapText="1" indent="3"/>
    </xf>
    <xf numFmtId="165" fontId="9" fillId="0" borderId="3" xfId="1" applyNumberFormat="1" applyFont="1" applyFill="1" applyBorder="1" applyAlignment="1">
      <alignment horizontal="left" wrapText="1" indent="3"/>
    </xf>
    <xf numFmtId="9" fontId="7" fillId="4" borderId="3" xfId="2" applyFont="1" applyFill="1" applyBorder="1" applyAlignment="1"/>
    <xf numFmtId="0" fontId="2" fillId="6" borderId="6" xfId="0" applyFont="1" applyFill="1" applyBorder="1" applyAlignment="1">
      <alignment horizontal="left" wrapText="1"/>
    </xf>
    <xf numFmtId="165" fontId="2" fillId="6" borderId="6" xfId="1" applyNumberFormat="1" applyFont="1" applyFill="1" applyBorder="1" applyAlignment="1">
      <alignment horizontal="left" wrapText="1"/>
    </xf>
    <xf numFmtId="9" fontId="2" fillId="6" borderId="6" xfId="2" applyNumberFormat="1" applyFont="1" applyFill="1" applyBorder="1" applyAlignment="1">
      <alignment horizontal="right" wrapText="1"/>
    </xf>
    <xf numFmtId="0" fontId="2" fillId="6" borderId="3" xfId="0" applyFont="1" applyFill="1" applyBorder="1" applyAlignment="1">
      <alignment horizontal="left" wrapText="1"/>
    </xf>
    <xf numFmtId="164" fontId="2" fillId="6" borderId="3" xfId="2" applyNumberFormat="1" applyFont="1" applyFill="1" applyBorder="1" applyAlignment="1">
      <alignment horizontal="right" wrapText="1"/>
    </xf>
    <xf numFmtId="9" fontId="7" fillId="6" borderId="3" xfId="2" applyFont="1" applyFill="1" applyBorder="1" applyAlignment="1"/>
    <xf numFmtId="0" fontId="2" fillId="6" borderId="5" xfId="0" applyFont="1" applyFill="1" applyBorder="1" applyAlignment="1">
      <alignment horizontal="left" wrapText="1"/>
    </xf>
    <xf numFmtId="165" fontId="2" fillId="6" borderId="5" xfId="1" applyNumberFormat="1" applyFont="1" applyFill="1" applyBorder="1" applyAlignment="1">
      <alignment horizontal="left" wrapText="1"/>
    </xf>
    <xf numFmtId="9" fontId="7" fillId="6" borderId="5" xfId="2" applyFont="1" applyFill="1" applyBorder="1" applyAlignment="1"/>
    <xf numFmtId="9" fontId="7" fillId="6" borderId="6" xfId="2" applyFont="1" applyFill="1" applyBorder="1" applyAlignment="1"/>
    <xf numFmtId="169" fontId="2" fillId="6" borderId="5" xfId="1" applyNumberFormat="1" applyFont="1" applyFill="1" applyBorder="1" applyAlignment="1">
      <alignment horizontal="left" wrapText="1"/>
    </xf>
    <xf numFmtId="0" fontId="11" fillId="0" borderId="0" xfId="6" applyFont="1"/>
    <xf numFmtId="0" fontId="7" fillId="0" borderId="0" xfId="6" applyFont="1" applyAlignment="1">
      <alignment horizontal="center"/>
    </xf>
    <xf numFmtId="0" fontId="7" fillId="7" borderId="0" xfId="6" applyFont="1" applyFill="1" applyAlignment="1">
      <alignment horizontal="left" vertical="center" wrapText="1"/>
    </xf>
    <xf numFmtId="0" fontId="11" fillId="0" borderId="0" xfId="6" applyFont="1" applyAlignment="1">
      <alignment horizontal="justify" wrapText="1"/>
    </xf>
    <xf numFmtId="0" fontId="14" fillId="7" borderId="0" xfId="6" applyFont="1" applyFill="1"/>
    <xf numFmtId="0" fontId="11" fillId="8" borderId="0" xfId="6" quotePrefix="1" applyFont="1" applyFill="1" applyAlignment="1">
      <alignment wrapText="1"/>
    </xf>
    <xf numFmtId="0" fontId="15" fillId="8" borderId="0" xfId="6" quotePrefix="1" applyFont="1" applyFill="1" applyAlignment="1">
      <alignment wrapText="1"/>
    </xf>
    <xf numFmtId="0" fontId="7" fillId="7" borderId="0" xfId="6" applyFont="1" applyFill="1" applyAlignment="1">
      <alignment horizontal="left" wrapText="1"/>
    </xf>
    <xf numFmtId="0" fontId="15" fillId="8" borderId="0" xfId="6" applyFont="1" applyFill="1" applyAlignment="1">
      <alignment horizontal="left" vertical="center" wrapText="1"/>
    </xf>
    <xf numFmtId="0" fontId="14" fillId="5" borderId="0" xfId="7" applyFont="1" applyFill="1"/>
    <xf numFmtId="0" fontId="11" fillId="0" borderId="0" xfId="7" applyFont="1" applyAlignment="1">
      <alignment horizontal="center" vertical="center" wrapText="1"/>
    </xf>
    <xf numFmtId="0" fontId="11" fillId="8" borderId="0" xfId="7" applyFont="1" applyFill="1" applyBorder="1"/>
    <xf numFmtId="0" fontId="11" fillId="10" borderId="0" xfId="3" applyFont="1" applyFill="1" applyBorder="1" applyAlignment="1" applyProtection="1"/>
    <xf numFmtId="0" fontId="16" fillId="9" borderId="0" xfId="3" applyFont="1" applyFill="1" applyAlignment="1" applyProtection="1"/>
    <xf numFmtId="0" fontId="17" fillId="0" borderId="0" xfId="6" applyFont="1"/>
    <xf numFmtId="0" fontId="18" fillId="5" borderId="0" xfId="7" applyFont="1" applyFill="1"/>
    <xf numFmtId="17" fontId="7" fillId="0" borderId="0" xfId="6" applyNumberFormat="1" applyFont="1" applyAlignment="1">
      <alignment horizontal="center"/>
    </xf>
    <xf numFmtId="165" fontId="19" fillId="5" borderId="3" xfId="4" applyNumberFormat="1" applyFont="1" applyFill="1" applyBorder="1" applyAlignment="1">
      <alignment horizontal="left" vertical="top" wrapText="1" indent="2"/>
    </xf>
    <xf numFmtId="0" fontId="5" fillId="0" borderId="0" xfId="0" applyFont="1" applyFill="1"/>
    <xf numFmtId="0" fontId="6" fillId="0" borderId="0" xfId="0" applyFont="1" applyFill="1" applyAlignment="1">
      <alignment wrapText="1"/>
    </xf>
    <xf numFmtId="0" fontId="9" fillId="0" borderId="3" xfId="5" applyFont="1" applyFill="1" applyBorder="1" applyAlignment="1">
      <alignment horizontal="left" vertical="top" wrapText="1" indent="9"/>
    </xf>
    <xf numFmtId="9" fontId="5" fillId="0" borderId="3" xfId="2" applyNumberFormat="1" applyFont="1" applyFill="1" applyBorder="1" applyAlignment="1"/>
    <xf numFmtId="9" fontId="11" fillId="0" borderId="3" xfId="2" applyNumberFormat="1" applyFont="1" applyFill="1" applyBorder="1" applyAlignment="1"/>
    <xf numFmtId="9" fontId="9" fillId="0" borderId="3" xfId="2" applyNumberFormat="1" applyFont="1" applyFill="1" applyBorder="1" applyAlignment="1"/>
    <xf numFmtId="1" fontId="2" fillId="0" borderId="0" xfId="2" applyNumberFormat="1" applyFont="1"/>
    <xf numFmtId="9" fontId="5" fillId="0" borderId="0" xfId="0" applyNumberFormat="1" applyFont="1"/>
    <xf numFmtId="165" fontId="2" fillId="5" borderId="3" xfId="4" applyNumberFormat="1" applyFont="1" applyFill="1" applyBorder="1" applyAlignment="1">
      <alignment horizontal="left" vertical="top" wrapText="1" indent="2"/>
    </xf>
    <xf numFmtId="165" fontId="5" fillId="0" borderId="3" xfId="4" applyNumberFormat="1" applyFont="1" applyFill="1" applyBorder="1" applyAlignment="1">
      <alignment horizontal="left" vertical="top" wrapText="1" indent="3"/>
    </xf>
    <xf numFmtId="10" fontId="2" fillId="0" borderId="0" xfId="2" applyNumberFormat="1" applyFont="1"/>
    <xf numFmtId="0" fontId="5" fillId="0" borderId="0" xfId="0" applyFont="1" applyAlignment="1">
      <alignment wrapText="1"/>
    </xf>
    <xf numFmtId="0" fontId="5" fillId="0" borderId="0" xfId="0" applyFont="1" applyAlignment="1">
      <alignment horizontal="left" vertical="center" wrapText="1"/>
    </xf>
    <xf numFmtId="0" fontId="5" fillId="0" borderId="0" xfId="0" applyFont="1" applyAlignment="1">
      <alignment horizontal="left" wrapText="1"/>
    </xf>
    <xf numFmtId="165" fontId="7" fillId="2" borderId="2" xfId="1" applyNumberFormat="1" applyFont="1" applyFill="1" applyBorder="1" applyAlignment="1">
      <alignment vertical="top" wrapText="1"/>
    </xf>
    <xf numFmtId="9" fontId="7" fillId="2" borderId="2" xfId="2" applyFont="1" applyFill="1" applyBorder="1" applyAlignment="1"/>
    <xf numFmtId="9" fontId="7" fillId="3" borderId="3" xfId="2" applyFont="1" applyFill="1" applyBorder="1" applyAlignment="1"/>
    <xf numFmtId="165" fontId="7" fillId="6" borderId="6" xfId="1" applyNumberFormat="1" applyFont="1" applyFill="1" applyBorder="1" applyAlignment="1">
      <alignment horizontal="left" wrapText="1"/>
    </xf>
    <xf numFmtId="165" fontId="2" fillId="3" borderId="3" xfId="1" applyNumberFormat="1" applyFont="1" applyFill="1" applyBorder="1" applyAlignment="1">
      <alignment horizontal="left" vertical="center" wrapText="1"/>
    </xf>
    <xf numFmtId="9" fontId="2" fillId="3" borderId="3" xfId="2" applyFont="1" applyFill="1" applyBorder="1" applyAlignment="1">
      <alignment vertical="center"/>
    </xf>
    <xf numFmtId="165" fontId="11" fillId="0" borderId="3" xfId="1" applyNumberFormat="1" applyFont="1" applyFill="1" applyBorder="1" applyAlignment="1">
      <alignment horizontal="left" vertical="center" wrapText="1"/>
    </xf>
    <xf numFmtId="9" fontId="11" fillId="0" borderId="3" xfId="2" applyFont="1" applyFill="1" applyBorder="1" applyAlignment="1">
      <alignment vertical="center"/>
    </xf>
    <xf numFmtId="9" fontId="5" fillId="0" borderId="3" xfId="2" applyFont="1" applyFill="1" applyBorder="1" applyAlignment="1">
      <alignment vertical="center"/>
    </xf>
    <xf numFmtId="165" fontId="11" fillId="0" borderId="3" xfId="1" applyNumberFormat="1" applyFont="1" applyBorder="1" applyAlignment="1">
      <alignment horizontal="left" vertical="center" wrapText="1"/>
    </xf>
    <xf numFmtId="165" fontId="7" fillId="4" borderId="3" xfId="1" applyNumberFormat="1" applyFont="1" applyFill="1" applyBorder="1" applyAlignment="1">
      <alignment horizontal="left" vertical="center" wrapText="1"/>
    </xf>
    <xf numFmtId="9" fontId="2" fillId="4" borderId="3" xfId="2" applyFont="1" applyFill="1" applyBorder="1" applyAlignment="1">
      <alignment vertical="center"/>
    </xf>
    <xf numFmtId="165" fontId="5" fillId="0" borderId="3" xfId="1" applyNumberFormat="1" applyFont="1" applyFill="1" applyBorder="1" applyAlignment="1">
      <alignment horizontal="left" vertical="center" wrapText="1"/>
    </xf>
    <xf numFmtId="165" fontId="9" fillId="0" borderId="3" xfId="1" applyNumberFormat="1" applyFont="1" applyFill="1" applyBorder="1" applyAlignment="1">
      <alignment horizontal="left" vertical="center" wrapText="1"/>
    </xf>
    <xf numFmtId="9" fontId="10" fillId="0" borderId="3" xfId="2" applyFont="1" applyFill="1" applyBorder="1" applyAlignment="1">
      <alignment vertical="center"/>
    </xf>
    <xf numFmtId="165" fontId="9" fillId="0" borderId="3" xfId="4" applyNumberFormat="1" applyFont="1" applyFill="1" applyBorder="1" applyAlignment="1">
      <alignment horizontal="left" vertical="center" wrapText="1"/>
    </xf>
    <xf numFmtId="165" fontId="2" fillId="3" borderId="3" xfId="4" applyNumberFormat="1" applyFont="1" applyFill="1" applyBorder="1" applyAlignment="1">
      <alignment horizontal="left" vertical="center" wrapText="1"/>
    </xf>
    <xf numFmtId="9" fontId="2" fillId="3" borderId="3" xfId="2" applyNumberFormat="1" applyFont="1" applyFill="1" applyBorder="1" applyAlignment="1">
      <alignment vertical="center"/>
    </xf>
    <xf numFmtId="165" fontId="10" fillId="5" borderId="3" xfId="1" applyNumberFormat="1" applyFont="1" applyFill="1" applyBorder="1" applyAlignment="1">
      <alignment horizontal="left" vertical="center" wrapText="1"/>
    </xf>
    <xf numFmtId="165" fontId="10" fillId="5" borderId="3" xfId="4" applyNumberFormat="1" applyFont="1" applyFill="1" applyBorder="1" applyAlignment="1">
      <alignment horizontal="left" vertical="center" wrapText="1"/>
    </xf>
    <xf numFmtId="9" fontId="10" fillId="5" borderId="3" xfId="2" applyFont="1" applyFill="1" applyBorder="1" applyAlignment="1">
      <alignment vertical="center"/>
    </xf>
  </cellXfs>
  <cellStyles count="8">
    <cellStyle name="Lien hypertexte" xfId="3" builtinId="8"/>
    <cellStyle name="Milliers" xfId="1" builtinId="3"/>
    <cellStyle name="Milliers 2" xfId="4"/>
    <cellStyle name="Normal" xfId="0" builtinId="0"/>
    <cellStyle name="Normal 2" xfId="5"/>
    <cellStyle name="Normal 2 2" xfId="7"/>
    <cellStyle name="Normal 3" xfId="6"/>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thomas.cayet\Local%20Settings\Temporary%20Internet%20Files\OLK79\D&#233;p-cibl-2013.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gr1"/>
      <sheetName val="gr2"/>
      <sheetName val="gr3"/>
      <sheetName val="gr4"/>
      <sheetName val="gr5"/>
      <sheetName val="gr6"/>
      <sheetName val="graph DA"/>
      <sheetName val="gr8 type"/>
      <sheetName val="gr8bis type activ"/>
      <sheetName val="gr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20"/>
  <sheetViews>
    <sheetView tabSelected="1" workbookViewId="0"/>
  </sheetViews>
  <sheetFormatPr baseColWidth="10" defaultRowHeight="12.75" x14ac:dyDescent="0.2"/>
  <cols>
    <col min="1" max="1" width="196.85546875" style="108" customWidth="1"/>
    <col min="2" max="16384" width="11.42578125" style="108"/>
  </cols>
  <sheetData>
    <row r="1" spans="1:1" x14ac:dyDescent="0.2">
      <c r="A1" s="109" t="s">
        <v>199</v>
      </c>
    </row>
    <row r="2" spans="1:1" x14ac:dyDescent="0.2">
      <c r="A2" s="124">
        <v>45170</v>
      </c>
    </row>
    <row r="3" spans="1:1" ht="12.75" customHeight="1" x14ac:dyDescent="0.2">
      <c r="A3" s="110" t="s">
        <v>168</v>
      </c>
    </row>
    <row r="4" spans="1:1" ht="123" customHeight="1" x14ac:dyDescent="0.2">
      <c r="A4" s="111" t="s">
        <v>169</v>
      </c>
    </row>
    <row r="5" spans="1:1" x14ac:dyDescent="0.2">
      <c r="A5" s="112" t="s">
        <v>170</v>
      </c>
    </row>
    <row r="6" spans="1:1" x14ac:dyDescent="0.2">
      <c r="A6" s="113" t="s">
        <v>171</v>
      </c>
    </row>
    <row r="7" spans="1:1" ht="62.25" customHeight="1" x14ac:dyDescent="0.2">
      <c r="A7" s="114" t="s">
        <v>172</v>
      </c>
    </row>
    <row r="8" spans="1:1" ht="11.25" customHeight="1" x14ac:dyDescent="0.2">
      <c r="A8" s="114" t="s">
        <v>173</v>
      </c>
    </row>
    <row r="9" spans="1:1" x14ac:dyDescent="0.2">
      <c r="A9" s="115" t="s">
        <v>174</v>
      </c>
    </row>
    <row r="10" spans="1:1" x14ac:dyDescent="0.2">
      <c r="A10" s="116" t="s">
        <v>175</v>
      </c>
    </row>
    <row r="11" spans="1:1" x14ac:dyDescent="0.2">
      <c r="A11" s="115" t="s">
        <v>176</v>
      </c>
    </row>
    <row r="12" spans="1:1" x14ac:dyDescent="0.2">
      <c r="A12" s="117"/>
    </row>
    <row r="13" spans="1:1" s="122" customFormat="1" x14ac:dyDescent="0.2">
      <c r="A13" s="121" t="s">
        <v>0</v>
      </c>
    </row>
    <row r="14" spans="1:1" s="122" customFormat="1" x14ac:dyDescent="0.2">
      <c r="A14" s="123"/>
    </row>
    <row r="15" spans="1:1" s="122" customFormat="1" x14ac:dyDescent="0.2">
      <c r="A15" s="121" t="s">
        <v>161</v>
      </c>
    </row>
    <row r="16" spans="1:1" x14ac:dyDescent="0.2">
      <c r="A16" s="121"/>
    </row>
    <row r="17" spans="1:1" x14ac:dyDescent="0.2">
      <c r="A17" s="118"/>
    </row>
    <row r="18" spans="1:1" x14ac:dyDescent="0.2">
      <c r="A18" s="115" t="s">
        <v>177</v>
      </c>
    </row>
    <row r="19" spans="1:1" x14ac:dyDescent="0.2">
      <c r="A19" s="119"/>
    </row>
    <row r="20" spans="1:1" x14ac:dyDescent="0.2">
      <c r="A20" s="120" t="s">
        <v>178</v>
      </c>
    </row>
  </sheetData>
  <hyperlinks>
    <hyperlink ref="A20" r:id="rId1" display="mailto:DARES.communication@dares.travail.gouv.fr"/>
    <hyperlink ref="A15" location="'Tableau Principal'!A1" display="Tableau principal : Dépenses en faveur de l'emploi et du marché du travail en 2020"/>
    <hyperlink ref="A13" location="'Tableau détaillé'!A1" display="Tableau détaillé : Dépenses en faveur de l'emploi et du marché du travail en 202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N191"/>
  <sheetViews>
    <sheetView zoomScale="80" zoomScaleNormal="80" workbookViewId="0">
      <selection activeCell="G1" sqref="G1"/>
    </sheetView>
  </sheetViews>
  <sheetFormatPr baseColWidth="10" defaultRowHeight="12.75" outlineLevelRow="2" x14ac:dyDescent="0.2"/>
  <cols>
    <col min="1" max="1" width="78.85546875" style="70" customWidth="1"/>
    <col min="2" max="6" width="17" style="70" customWidth="1"/>
    <col min="7" max="8" width="21.7109375" style="5" customWidth="1"/>
    <col min="9" max="10" width="11.7109375" style="3" customWidth="1"/>
    <col min="11" max="11" width="14.5703125" style="3" customWidth="1"/>
    <col min="12" max="13" width="30" style="3" customWidth="1"/>
    <col min="14" max="16384" width="11.42578125" style="3"/>
  </cols>
  <sheetData>
    <row r="1" spans="1:10" ht="24" customHeight="1" x14ac:dyDescent="0.2">
      <c r="A1" s="1" t="s">
        <v>0</v>
      </c>
      <c r="B1" s="1"/>
      <c r="C1" s="1"/>
      <c r="D1" s="1"/>
      <c r="E1" s="1"/>
      <c r="F1" s="1"/>
      <c r="G1" s="2" t="s">
        <v>1</v>
      </c>
      <c r="H1" s="2"/>
    </row>
    <row r="2" spans="1:10" ht="13.5" thickBot="1" x14ac:dyDescent="0.25">
      <c r="A2" s="4"/>
      <c r="B2" s="4"/>
      <c r="C2" s="4"/>
      <c r="D2" s="4"/>
      <c r="E2" s="4"/>
      <c r="F2" s="4"/>
    </row>
    <row r="3" spans="1:10" ht="39" customHeight="1" thickBot="1" x14ac:dyDescent="0.25">
      <c r="A3" s="6" t="s">
        <v>2</v>
      </c>
      <c r="B3" s="7" t="s">
        <v>3</v>
      </c>
      <c r="C3" s="7" t="s">
        <v>4</v>
      </c>
      <c r="D3" s="7" t="s">
        <v>5</v>
      </c>
      <c r="E3" s="7" t="s">
        <v>6</v>
      </c>
      <c r="F3" s="7" t="s">
        <v>7</v>
      </c>
      <c r="G3" s="8" t="s">
        <v>8</v>
      </c>
      <c r="H3" s="8" t="s">
        <v>9</v>
      </c>
      <c r="J3" s="9"/>
    </row>
    <row r="4" spans="1:10" s="14" customFormat="1" ht="20.25" customHeight="1" x14ac:dyDescent="0.2">
      <c r="A4" s="10" t="s">
        <v>10</v>
      </c>
      <c r="B4" s="11">
        <f>B5+B19+B22+B27+B44+B51+B74+B18</f>
        <v>74734.043982227959</v>
      </c>
      <c r="C4" s="11">
        <f>C5+C19+C22+C27+C44+C51+C74+C18</f>
        <v>70428.922208970995</v>
      </c>
      <c r="D4" s="11">
        <f>D5+D19+D22+D27+D44+D51+D74+D18</f>
        <v>74459.924820103319</v>
      </c>
      <c r="E4" s="11">
        <f>E5+E19+E22+E27+E44+E51+E74+E18</f>
        <v>72879.312951629836</v>
      </c>
      <c r="F4" s="11">
        <f>F5+F19+F22+F27+F44+F51+F74+F18</f>
        <v>80499.951888239331</v>
      </c>
      <c r="G4" s="12">
        <f t="shared" ref="G4:G17" si="0">(F4-(E4/E$185))/(E4/E$185)</f>
        <v>8.6717820214024383E-2</v>
      </c>
      <c r="H4" s="13">
        <f t="shared" ref="H4:H17" si="1">((F4-(E4/E$185))/(E4/E$185))*((E4/E$185)/E$180)</f>
        <v>3.3974718568813518E-2</v>
      </c>
      <c r="I4" s="132"/>
      <c r="J4" s="9"/>
    </row>
    <row r="5" spans="1:10" x14ac:dyDescent="0.2">
      <c r="A5" s="15" t="s">
        <v>11</v>
      </c>
      <c r="B5" s="16">
        <v>32034</v>
      </c>
      <c r="C5" s="16">
        <v>33577</v>
      </c>
      <c r="D5" s="16">
        <f>D6+D9+D12+D16+D17</f>
        <v>60224</v>
      </c>
      <c r="E5" s="16">
        <f>E6+E9+E12+E16+E17</f>
        <v>55628</v>
      </c>
      <c r="F5" s="17">
        <f>F6+F9+F12+F16+F17</f>
        <v>61466</v>
      </c>
      <c r="G5" s="18">
        <f t="shared" si="0"/>
        <v>8.7093611142906119E-2</v>
      </c>
      <c r="H5" s="19">
        <f t="shared" si="1"/>
        <v>2.6044917698653011E-2</v>
      </c>
      <c r="I5" s="136"/>
      <c r="J5" s="20"/>
    </row>
    <row r="6" spans="1:10" x14ac:dyDescent="0.2">
      <c r="A6" s="21" t="s">
        <v>12</v>
      </c>
      <c r="B6" s="22">
        <v>0</v>
      </c>
      <c r="C6" s="22">
        <v>0</v>
      </c>
      <c r="D6" s="22">
        <v>22439</v>
      </c>
      <c r="E6" s="22">
        <v>20558</v>
      </c>
      <c r="F6" s="29">
        <v>21112</v>
      </c>
      <c r="G6" s="23">
        <f t="shared" si="0"/>
        <v>1.0354902814573306E-2</v>
      </c>
      <c r="H6" s="23">
        <f t="shared" si="1"/>
        <v>1.1443796711805168E-3</v>
      </c>
      <c r="I6" s="133"/>
      <c r="J6" s="20"/>
    </row>
    <row r="7" spans="1:10" ht="27" hidden="1" customHeight="1" outlineLevel="1" x14ac:dyDescent="0.2">
      <c r="A7" s="24" t="s">
        <v>13</v>
      </c>
      <c r="B7" s="25"/>
      <c r="C7" s="25"/>
      <c r="D7" s="25">
        <v>22160</v>
      </c>
      <c r="E7" s="25">
        <v>20680</v>
      </c>
      <c r="F7" s="134">
        <v>21233</v>
      </c>
      <c r="G7" s="26">
        <f t="shared" si="0"/>
        <v>1.015091855767232E-2</v>
      </c>
      <c r="H7" s="26">
        <f t="shared" si="1"/>
        <v>1.128493659336075E-3</v>
      </c>
      <c r="I7" s="20"/>
      <c r="J7" s="20"/>
    </row>
    <row r="8" spans="1:10" hidden="1" outlineLevel="1" x14ac:dyDescent="0.2">
      <c r="A8" s="24" t="s">
        <v>14</v>
      </c>
      <c r="B8" s="25"/>
      <c r="C8" s="25"/>
      <c r="D8" s="25">
        <v>279</v>
      </c>
      <c r="E8" s="25">
        <v>-122</v>
      </c>
      <c r="F8" s="134">
        <v>-121</v>
      </c>
      <c r="G8" s="26">
        <f t="shared" si="0"/>
        <v>-2.4222100732276392E-2</v>
      </c>
      <c r="H8" s="26">
        <f t="shared" si="1"/>
        <v>1.5886011844459092E-5</v>
      </c>
      <c r="I8" s="20"/>
      <c r="J8" s="20"/>
    </row>
    <row r="9" spans="1:10" collapsed="1" x14ac:dyDescent="0.2">
      <c r="A9" s="27" t="s">
        <v>15</v>
      </c>
      <c r="B9" s="28">
        <v>8295</v>
      </c>
      <c r="C9" s="28">
        <v>8570</v>
      </c>
      <c r="D9" s="28">
        <v>8537</v>
      </c>
      <c r="E9" s="28">
        <v>7934</v>
      </c>
      <c r="F9" s="29">
        <v>8723</v>
      </c>
      <c r="G9" s="23">
        <f t="shared" si="0"/>
        <v>8.1680782851194941E-2</v>
      </c>
      <c r="H9" s="23">
        <f t="shared" si="1"/>
        <v>3.4838169921982795E-3</v>
      </c>
      <c r="J9" s="9"/>
    </row>
    <row r="10" spans="1:10" hidden="1" outlineLevel="1" x14ac:dyDescent="0.2">
      <c r="A10" s="24" t="s">
        <v>16</v>
      </c>
      <c r="B10" s="30">
        <v>7250</v>
      </c>
      <c r="C10" s="30">
        <v>7496</v>
      </c>
      <c r="D10" s="30">
        <v>7729</v>
      </c>
      <c r="E10" s="30">
        <v>7248</v>
      </c>
      <c r="F10" s="31">
        <v>7961</v>
      </c>
      <c r="G10" s="26">
        <f t="shared" si="0"/>
        <v>8.0624667552157275E-2</v>
      </c>
      <c r="H10" s="26">
        <f t="shared" si="1"/>
        <v>3.1414443232844558E-3</v>
      </c>
      <c r="J10" s="9"/>
    </row>
    <row r="11" spans="1:10" hidden="1" outlineLevel="1" x14ac:dyDescent="0.2">
      <c r="A11" s="24" t="s">
        <v>17</v>
      </c>
      <c r="B11" s="30">
        <v>1045</v>
      </c>
      <c r="C11" s="30">
        <v>1074</v>
      </c>
      <c r="D11" s="30">
        <v>808</v>
      </c>
      <c r="E11" s="30">
        <v>686</v>
      </c>
      <c r="F11" s="31">
        <v>762</v>
      </c>
      <c r="G11" s="26">
        <f t="shared" si="0"/>
        <v>9.2839272191463984E-2</v>
      </c>
      <c r="H11" s="26">
        <f t="shared" si="1"/>
        <v>3.4237266891382198E-4</v>
      </c>
      <c r="J11" s="9"/>
    </row>
    <row r="12" spans="1:10" collapsed="1" x14ac:dyDescent="0.2">
      <c r="A12" s="27" t="s">
        <v>18</v>
      </c>
      <c r="B12" s="28">
        <v>23092</v>
      </c>
      <c r="C12" s="28">
        <v>23807</v>
      </c>
      <c r="D12" s="28">
        <f>SUM(D13:D15)</f>
        <v>27851</v>
      </c>
      <c r="E12" s="28">
        <f>SUM(E13:E15)</f>
        <v>25770</v>
      </c>
      <c r="F12" s="29">
        <f>SUM(F13:F15)</f>
        <v>30254</v>
      </c>
      <c r="G12" s="23">
        <f t="shared" si="0"/>
        <v>0.15503148220346438</v>
      </c>
      <c r="H12" s="23">
        <f t="shared" si="1"/>
        <v>2.1477195143814826E-2</v>
      </c>
      <c r="J12" s="9"/>
    </row>
    <row r="13" spans="1:10" x14ac:dyDescent="0.2">
      <c r="A13" s="32" t="s">
        <v>19</v>
      </c>
      <c r="B13" s="33">
        <v>22515</v>
      </c>
      <c r="C13" s="33">
        <v>23214</v>
      </c>
      <c r="D13" s="33">
        <v>20809</v>
      </c>
      <c r="E13" s="33">
        <v>17390</v>
      </c>
      <c r="F13" s="135">
        <v>20318</v>
      </c>
      <c r="G13" s="35">
        <f t="shared" si="0"/>
        <v>0.14949427266227666</v>
      </c>
      <c r="H13" s="35">
        <f t="shared" si="1"/>
        <v>1.3975500883299402E-2</v>
      </c>
      <c r="J13" s="9"/>
    </row>
    <row r="14" spans="1:10" ht="25.5" x14ac:dyDescent="0.2">
      <c r="A14" s="32" t="s">
        <v>20</v>
      </c>
      <c r="B14" s="33">
        <v>0</v>
      </c>
      <c r="C14" s="33">
        <v>0</v>
      </c>
      <c r="D14" s="33">
        <v>6422</v>
      </c>
      <c r="E14" s="33">
        <v>7872</v>
      </c>
      <c r="F14" s="135">
        <v>9348</v>
      </c>
      <c r="G14" s="35">
        <f t="shared" si="0"/>
        <v>0.1683125880695161</v>
      </c>
      <c r="H14" s="35">
        <f t="shared" si="1"/>
        <v>7.1227045287278893E-3</v>
      </c>
      <c r="J14" s="9"/>
    </row>
    <row r="15" spans="1:10" ht="29.25" customHeight="1" x14ac:dyDescent="0.2">
      <c r="A15" s="32" t="s">
        <v>21</v>
      </c>
      <c r="B15" s="33">
        <v>577</v>
      </c>
      <c r="C15" s="33">
        <v>593</v>
      </c>
      <c r="D15" s="33">
        <v>620</v>
      </c>
      <c r="E15" s="33">
        <v>508</v>
      </c>
      <c r="F15" s="34">
        <v>588</v>
      </c>
      <c r="G15" s="35">
        <f t="shared" si="0"/>
        <v>0.13877795571467133</v>
      </c>
      <c r="H15" s="35">
        <f t="shared" si="1"/>
        <v>3.7898973178752363E-4</v>
      </c>
      <c r="J15" s="9"/>
    </row>
    <row r="16" spans="1:10" ht="25.5" x14ac:dyDescent="0.2">
      <c r="A16" s="27" t="s">
        <v>22</v>
      </c>
      <c r="B16" s="28">
        <v>526</v>
      </c>
      <c r="C16" s="28">
        <v>551</v>
      </c>
      <c r="D16" s="28">
        <v>595</v>
      </c>
      <c r="E16" s="28">
        <v>519</v>
      </c>
      <c r="F16" s="29">
        <v>600</v>
      </c>
      <c r="G16" s="23">
        <f t="shared" si="0"/>
        <v>0.13738980280573529</v>
      </c>
      <c r="H16" s="23">
        <f t="shared" si="1"/>
        <v>3.8332319866730589E-4</v>
      </c>
      <c r="J16" s="9"/>
    </row>
    <row r="17" spans="1:10" ht="18.75" customHeight="1" x14ac:dyDescent="0.2">
      <c r="A17" s="27" t="s">
        <v>23</v>
      </c>
      <c r="B17" s="28">
        <v>121</v>
      </c>
      <c r="C17" s="28">
        <v>649</v>
      </c>
      <c r="D17" s="28">
        <v>802</v>
      </c>
      <c r="E17" s="28">
        <v>847</v>
      </c>
      <c r="F17" s="29">
        <v>777</v>
      </c>
      <c r="G17" s="23">
        <f t="shared" si="0"/>
        <v>-9.7467091600060674E-2</v>
      </c>
      <c r="H17" s="23">
        <f t="shared" si="1"/>
        <v>-4.437973072079216E-4</v>
      </c>
      <c r="J17" s="9"/>
    </row>
    <row r="18" spans="1:10" ht="18.75" customHeight="1" x14ac:dyDescent="0.2">
      <c r="A18" s="15" t="s">
        <v>24</v>
      </c>
      <c r="B18" s="17">
        <v>23200</v>
      </c>
      <c r="C18" s="17">
        <v>20600</v>
      </c>
      <c r="D18" s="17"/>
      <c r="E18" s="17"/>
      <c r="F18" s="17"/>
      <c r="G18" s="18"/>
      <c r="H18" s="18"/>
      <c r="J18" s="9"/>
    </row>
    <row r="19" spans="1:10" ht="25.5" x14ac:dyDescent="0.2">
      <c r="A19" s="15" t="s">
        <v>25</v>
      </c>
      <c r="B19" s="144">
        <v>1581.08</v>
      </c>
      <c r="C19" s="144">
        <v>762.22</v>
      </c>
      <c r="D19" s="144">
        <v>150.47</v>
      </c>
      <c r="E19" s="144">
        <v>7.0000000000000001E-3</v>
      </c>
      <c r="F19" s="156"/>
      <c r="G19" s="145">
        <f>(F19-(E19/E$185))/(E19/E$185)</f>
        <v>-1</v>
      </c>
      <c r="H19" s="157">
        <f>((F19-(E19/E$185))/(E19/E$185))*((E19/E$185)/E$180)</f>
        <v>-3.7630612346691303E-8</v>
      </c>
      <c r="J19" s="9"/>
    </row>
    <row r="20" spans="1:10" outlineLevel="1" x14ac:dyDescent="0.2">
      <c r="A20" s="24" t="s">
        <v>26</v>
      </c>
      <c r="B20" s="36">
        <v>29.51</v>
      </c>
      <c r="C20" s="36">
        <v>9.33</v>
      </c>
      <c r="D20" s="36">
        <v>0.47</v>
      </c>
      <c r="E20" s="36">
        <v>7.0000000000000001E-3</v>
      </c>
      <c r="F20" s="37"/>
      <c r="G20" s="38">
        <f>(F20-(E20/E$185))/(E20/E$185)</f>
        <v>-1</v>
      </c>
      <c r="H20" s="39">
        <f>((F20-(E20/E$185))/(E20/E$185))*((E20/E$185)/E$180)</f>
        <v>-3.7630612346691303E-8</v>
      </c>
      <c r="J20" s="9"/>
    </row>
    <row r="21" spans="1:10" outlineLevel="1" x14ac:dyDescent="0.2">
      <c r="A21" s="24" t="s">
        <v>27</v>
      </c>
      <c r="B21" s="36">
        <v>1551.57</v>
      </c>
      <c r="C21" s="36">
        <v>752.89</v>
      </c>
      <c r="D21" s="36">
        <v>150</v>
      </c>
      <c r="E21" s="36">
        <v>0</v>
      </c>
      <c r="F21" s="37"/>
      <c r="G21" s="38"/>
      <c r="H21" s="39"/>
      <c r="J21" s="9"/>
    </row>
    <row r="22" spans="1:10" ht="16.5" customHeight="1" x14ac:dyDescent="0.2">
      <c r="A22" s="15" t="s">
        <v>28</v>
      </c>
      <c r="B22" s="16">
        <v>1595</v>
      </c>
      <c r="C22" s="16">
        <v>1631</v>
      </c>
      <c r="D22" s="16">
        <v>1613.95</v>
      </c>
      <c r="E22" s="16">
        <v>1527.52</v>
      </c>
      <c r="F22" s="17">
        <v>1721</v>
      </c>
      <c r="G22" s="18">
        <f t="shared" ref="G22:G42" si="2">(F22-(E22/E$185))/(E22/E$185)</f>
        <v>0.10845841022952221</v>
      </c>
      <c r="H22" s="19">
        <f t="shared" ref="H22:H42" si="3">((F22-(E22/E$185))/(E22/E$185))*((E22/E$185)/E$180)</f>
        <v>8.9062193064443247E-4</v>
      </c>
      <c r="J22" s="9"/>
    </row>
    <row r="23" spans="1:10" ht="16.5" customHeight="1" outlineLevel="1" x14ac:dyDescent="0.2">
      <c r="A23" s="24" t="s">
        <v>29</v>
      </c>
      <c r="B23" s="40">
        <v>247</v>
      </c>
      <c r="C23" s="40">
        <v>277</v>
      </c>
      <c r="D23" s="40">
        <v>297</v>
      </c>
      <c r="E23" s="40">
        <v>282</v>
      </c>
      <c r="F23" s="41">
        <v>341</v>
      </c>
      <c r="G23" s="26">
        <f t="shared" si="2"/>
        <v>0.18968150065458758</v>
      </c>
      <c r="H23" s="42">
        <f t="shared" si="3"/>
        <v>2.8755262111042156E-4</v>
      </c>
      <c r="J23" s="9"/>
    </row>
    <row r="24" spans="1:10" ht="16.5" customHeight="1" outlineLevel="1" x14ac:dyDescent="0.2">
      <c r="A24" s="24" t="s">
        <v>30</v>
      </c>
      <c r="B24" s="40">
        <v>243</v>
      </c>
      <c r="C24" s="40">
        <v>228</v>
      </c>
      <c r="D24" s="40">
        <v>176</v>
      </c>
      <c r="E24" s="40">
        <v>172</v>
      </c>
      <c r="F24" s="41">
        <v>139</v>
      </c>
      <c r="G24" s="26">
        <f t="shared" si="2"/>
        <v>-0.20491823871890949</v>
      </c>
      <c r="H24" s="42">
        <f t="shared" si="3"/>
        <v>-1.8947517061252304E-4</v>
      </c>
      <c r="J24" s="9"/>
    </row>
    <row r="25" spans="1:10" ht="16.5" customHeight="1" outlineLevel="1" x14ac:dyDescent="0.2">
      <c r="A25" s="24" t="s">
        <v>31</v>
      </c>
      <c r="B25" s="40">
        <v>22</v>
      </c>
      <c r="C25" s="40">
        <v>25</v>
      </c>
      <c r="D25" s="40">
        <v>22</v>
      </c>
      <c r="E25" s="40">
        <v>17</v>
      </c>
      <c r="F25" s="41">
        <v>14</v>
      </c>
      <c r="G25" s="26">
        <f t="shared" si="2"/>
        <v>-0.18977702870720864</v>
      </c>
      <c r="H25" s="42">
        <f t="shared" si="3"/>
        <v>-1.7343462656141981E-5</v>
      </c>
      <c r="J25" s="9"/>
    </row>
    <row r="26" spans="1:10" ht="16.5" customHeight="1" outlineLevel="1" x14ac:dyDescent="0.2">
      <c r="A26" s="24" t="s">
        <v>32</v>
      </c>
      <c r="B26" s="40">
        <v>1083</v>
      </c>
      <c r="C26" s="40">
        <v>1101</v>
      </c>
      <c r="D26" s="40">
        <v>1118.95</v>
      </c>
      <c r="E26" s="40">
        <v>1056.52</v>
      </c>
      <c r="F26" s="41">
        <v>1227</v>
      </c>
      <c r="G26" s="26">
        <f t="shared" si="2"/>
        <v>0.14259489092197133</v>
      </c>
      <c r="H26" s="42">
        <f t="shared" si="3"/>
        <v>8.0988794280267644E-4</v>
      </c>
      <c r="J26" s="9"/>
    </row>
    <row r="27" spans="1:10" ht="15.75" customHeight="1" x14ac:dyDescent="0.2">
      <c r="A27" s="15" t="s">
        <v>33</v>
      </c>
      <c r="B27" s="17">
        <f t="shared" ref="B27:E27" si="4">B28+B40</f>
        <v>8780</v>
      </c>
      <c r="C27" s="17">
        <f t="shared" si="4"/>
        <v>8514</v>
      </c>
      <c r="D27" s="17">
        <f>D28+D40</f>
        <v>8267</v>
      </c>
      <c r="E27" s="17">
        <f t="shared" si="4"/>
        <v>8540</v>
      </c>
      <c r="F27" s="17">
        <f>F28+F40</f>
        <v>8231</v>
      </c>
      <c r="G27" s="18">
        <f t="shared" si="2"/>
        <v>-5.1755857275958439E-2</v>
      </c>
      <c r="H27" s="19">
        <f t="shared" si="3"/>
        <v>-2.3760776142231748E-3</v>
      </c>
      <c r="J27" s="9"/>
    </row>
    <row r="28" spans="1:10" x14ac:dyDescent="0.2">
      <c r="A28" s="27" t="s">
        <v>34</v>
      </c>
      <c r="B28" s="28">
        <v>7899</v>
      </c>
      <c r="C28" s="28">
        <v>8088</v>
      </c>
      <c r="D28" s="28">
        <f>D29+D34+D39</f>
        <v>7876</v>
      </c>
      <c r="E28" s="28">
        <f>E29+E34+E39</f>
        <v>8065</v>
      </c>
      <c r="F28" s="28">
        <f>F29+F34+F39</f>
        <v>7852</v>
      </c>
      <c r="G28" s="23">
        <f t="shared" si="2"/>
        <v>-4.2141501195226555E-2</v>
      </c>
      <c r="H28" s="23">
        <f t="shared" si="3"/>
        <v>-1.8270802348098036E-3</v>
      </c>
      <c r="J28" s="9"/>
    </row>
    <row r="29" spans="1:10" outlineLevel="1" x14ac:dyDescent="0.2">
      <c r="A29" s="24" t="s">
        <v>35</v>
      </c>
      <c r="B29" s="30">
        <v>6058</v>
      </c>
      <c r="C29" s="30">
        <v>6260</v>
      </c>
      <c r="D29" s="30">
        <v>6175</v>
      </c>
      <c r="E29" s="30">
        <v>6254</v>
      </c>
      <c r="F29" s="31">
        <v>6136</v>
      </c>
      <c r="G29" s="26">
        <f t="shared" si="2"/>
        <v>-3.4720880562227045E-2</v>
      </c>
      <c r="H29" s="26">
        <f t="shared" si="3"/>
        <v>-1.1673251788311338E-3</v>
      </c>
      <c r="J29" s="9"/>
    </row>
    <row r="30" spans="1:10" outlineLevel="1" x14ac:dyDescent="0.2">
      <c r="A30" s="43" t="s">
        <v>36</v>
      </c>
      <c r="B30" s="44">
        <v>4725</v>
      </c>
      <c r="C30" s="44">
        <v>4945</v>
      </c>
      <c r="D30" s="44">
        <v>4845</v>
      </c>
      <c r="E30" s="44">
        <v>5045</v>
      </c>
      <c r="F30" s="45">
        <v>4734</v>
      </c>
      <c r="G30" s="26">
        <f t="shared" si="2"/>
        <v>-7.6806961861797141E-2</v>
      </c>
      <c r="H30" s="26">
        <f t="shared" si="3"/>
        <v>-2.0830754602960905E-3</v>
      </c>
      <c r="J30" s="9"/>
    </row>
    <row r="31" spans="1:10" outlineLevel="1" x14ac:dyDescent="0.2">
      <c r="A31" s="43" t="s">
        <v>37</v>
      </c>
      <c r="B31" s="30">
        <v>846</v>
      </c>
      <c r="C31" s="30">
        <v>868</v>
      </c>
      <c r="D31" s="30">
        <v>878</v>
      </c>
      <c r="E31" s="30">
        <v>818</v>
      </c>
      <c r="F31" s="31">
        <v>930</v>
      </c>
      <c r="G31" s="26">
        <f t="shared" si="2"/>
        <v>0.11854917709911213</v>
      </c>
      <c r="H31" s="26">
        <f t="shared" si="3"/>
        <v>5.2130884403465733E-4</v>
      </c>
      <c r="J31" s="9"/>
    </row>
    <row r="32" spans="1:10" outlineLevel="1" x14ac:dyDescent="0.2">
      <c r="A32" s="43" t="s">
        <v>38</v>
      </c>
      <c r="B32" s="30">
        <v>459</v>
      </c>
      <c r="C32" s="30">
        <v>419</v>
      </c>
      <c r="D32" s="30">
        <v>413</v>
      </c>
      <c r="E32" s="30">
        <v>352</v>
      </c>
      <c r="F32" s="31">
        <v>427</v>
      </c>
      <c r="G32" s="26">
        <f t="shared" si="2"/>
        <v>0.19346764379350101</v>
      </c>
      <c r="H32" s="26">
        <f t="shared" si="3"/>
        <v>3.6609538266254139E-4</v>
      </c>
      <c r="J32" s="9"/>
    </row>
    <row r="33" spans="1:10" ht="25.5" outlineLevel="1" x14ac:dyDescent="0.2">
      <c r="A33" s="43" t="s">
        <v>39</v>
      </c>
      <c r="B33" s="158">
        <v>28</v>
      </c>
      <c r="C33" s="158">
        <v>28</v>
      </c>
      <c r="D33" s="158">
        <v>39</v>
      </c>
      <c r="E33" s="158">
        <v>39</v>
      </c>
      <c r="F33" s="159">
        <v>45</v>
      </c>
      <c r="G33" s="160">
        <f t="shared" si="2"/>
        <v>0.13520251472341652</v>
      </c>
      <c r="H33" s="160">
        <f t="shared" si="3"/>
        <v>2.8346054767761956E-5</v>
      </c>
      <c r="J33" s="9"/>
    </row>
    <row r="34" spans="1:10" outlineLevel="1" x14ac:dyDescent="0.2">
      <c r="A34" s="24" t="s">
        <v>40</v>
      </c>
      <c r="B34" s="30">
        <v>1791</v>
      </c>
      <c r="C34" s="30">
        <v>1772</v>
      </c>
      <c r="D34" s="30">
        <v>1645</v>
      </c>
      <c r="E34" s="30">
        <v>1577</v>
      </c>
      <c r="F34" s="31">
        <v>1716</v>
      </c>
      <c r="G34" s="26">
        <f t="shared" si="2"/>
        <v>7.0560037981398163E-2</v>
      </c>
      <c r="H34" s="26">
        <f t="shared" si="3"/>
        <v>5.9818255675357721E-4</v>
      </c>
      <c r="J34" s="9"/>
    </row>
    <row r="35" spans="1:10" outlineLevel="1" x14ac:dyDescent="0.2">
      <c r="A35" s="43" t="s">
        <v>41</v>
      </c>
      <c r="B35" s="30">
        <v>553</v>
      </c>
      <c r="C35" s="30">
        <v>550</v>
      </c>
      <c r="D35" s="30">
        <v>580</v>
      </c>
      <c r="E35" s="30">
        <v>530</v>
      </c>
      <c r="F35" s="31">
        <v>600</v>
      </c>
      <c r="G35" s="26">
        <f t="shared" si="2"/>
        <v>0.11378359935127647</v>
      </c>
      <c r="H35" s="26">
        <f t="shared" si="3"/>
        <v>3.2418937926536196E-4</v>
      </c>
      <c r="J35" s="9"/>
    </row>
    <row r="36" spans="1:10" outlineLevel="1" x14ac:dyDescent="0.2">
      <c r="A36" s="43" t="s">
        <v>42</v>
      </c>
      <c r="B36" s="30">
        <v>223</v>
      </c>
      <c r="C36" s="30">
        <v>246</v>
      </c>
      <c r="D36" s="30">
        <v>133</v>
      </c>
      <c r="E36" s="30">
        <v>114</v>
      </c>
      <c r="F36" s="31">
        <v>120</v>
      </c>
      <c r="G36" s="26">
        <f t="shared" si="2"/>
        <v>3.5623346765222025E-2</v>
      </c>
      <c r="H36" s="26">
        <f t="shared" si="3"/>
        <v>2.1831461742568082E-5</v>
      </c>
      <c r="J36" s="9"/>
    </row>
    <row r="37" spans="1:10" outlineLevel="1" x14ac:dyDescent="0.2">
      <c r="A37" s="43" t="s">
        <v>37</v>
      </c>
      <c r="B37" s="30">
        <v>915</v>
      </c>
      <c r="C37" s="30">
        <v>886</v>
      </c>
      <c r="D37" s="30">
        <v>857</v>
      </c>
      <c r="E37" s="30">
        <v>863</v>
      </c>
      <c r="F37" s="31">
        <v>901</v>
      </c>
      <c r="G37" s="26">
        <f t="shared" si="2"/>
        <v>2.7163156041357866E-2</v>
      </c>
      <c r="H37" s="26">
        <f t="shared" si="3"/>
        <v>1.2601848948223362E-4</v>
      </c>
      <c r="J37" s="9"/>
    </row>
    <row r="38" spans="1:10" outlineLevel="1" x14ac:dyDescent="0.2">
      <c r="A38" s="43" t="s">
        <v>43</v>
      </c>
      <c r="B38" s="30">
        <v>100</v>
      </c>
      <c r="C38" s="30">
        <v>90</v>
      </c>
      <c r="D38" s="30">
        <v>75</v>
      </c>
      <c r="E38" s="30">
        <v>70</v>
      </c>
      <c r="F38" s="31">
        <v>95</v>
      </c>
      <c r="G38" s="26">
        <f t="shared" si="2"/>
        <v>0.33521438636516115</v>
      </c>
      <c r="H38" s="26">
        <f t="shared" si="3"/>
        <v>1.2614322626341382E-4</v>
      </c>
      <c r="J38" s="9"/>
    </row>
    <row r="39" spans="1:10" outlineLevel="1" x14ac:dyDescent="0.2">
      <c r="A39" s="24" t="s">
        <v>44</v>
      </c>
      <c r="B39" s="30">
        <v>50</v>
      </c>
      <c r="C39" s="30">
        <v>56</v>
      </c>
      <c r="D39" s="30">
        <v>56</v>
      </c>
      <c r="E39" s="30">
        <v>234</v>
      </c>
      <c r="F39" s="125"/>
      <c r="G39" s="26">
        <f t="shared" si="2"/>
        <v>-1</v>
      </c>
      <c r="H39" s="26">
        <f t="shared" si="3"/>
        <v>-1.2579376127322521E-3</v>
      </c>
      <c r="J39" s="9"/>
    </row>
    <row r="40" spans="1:10" ht="16.5" customHeight="1" x14ac:dyDescent="0.2">
      <c r="A40" s="27" t="s">
        <v>45</v>
      </c>
      <c r="B40" s="28">
        <v>881</v>
      </c>
      <c r="C40" s="28">
        <v>426</v>
      </c>
      <c r="D40" s="28">
        <v>391</v>
      </c>
      <c r="E40" s="28">
        <v>475</v>
      </c>
      <c r="F40" s="29">
        <v>379</v>
      </c>
      <c r="G40" s="23">
        <f t="shared" si="2"/>
        <v>-0.21499750315196167</v>
      </c>
      <c r="H40" s="23">
        <f t="shared" si="3"/>
        <v>-5.4899737941336495E-4</v>
      </c>
      <c r="J40" s="9"/>
    </row>
    <row r="41" spans="1:10" ht="16.5" customHeight="1" outlineLevel="1" x14ac:dyDescent="0.2">
      <c r="A41" s="24" t="s">
        <v>46</v>
      </c>
      <c r="B41" s="30">
        <v>30</v>
      </c>
      <c r="C41" s="30">
        <v>31</v>
      </c>
      <c r="D41" s="30">
        <v>39</v>
      </c>
      <c r="E41" s="30">
        <v>37</v>
      </c>
      <c r="F41" s="31">
        <v>36</v>
      </c>
      <c r="G41" s="26">
        <f t="shared" si="2"/>
        <v>-4.2748149746740717E-2</v>
      </c>
      <c r="H41" s="26">
        <f t="shared" si="3"/>
        <v>-8.5028064159060951E-6</v>
      </c>
      <c r="J41" s="9"/>
    </row>
    <row r="42" spans="1:10" ht="16.5" customHeight="1" outlineLevel="1" x14ac:dyDescent="0.2">
      <c r="A42" s="24" t="s">
        <v>47</v>
      </c>
      <c r="B42" s="30">
        <v>404</v>
      </c>
      <c r="C42" s="30">
        <v>395</v>
      </c>
      <c r="D42" s="30">
        <v>352</v>
      </c>
      <c r="E42" s="30">
        <v>438</v>
      </c>
      <c r="F42" s="31">
        <v>343</v>
      </c>
      <c r="G42" s="26">
        <f t="shared" si="2"/>
        <v>-0.22954824761769954</v>
      </c>
      <c r="H42" s="26">
        <f t="shared" si="3"/>
        <v>-5.4049457299745892E-4</v>
      </c>
      <c r="J42" s="9"/>
    </row>
    <row r="43" spans="1:10" ht="16.5" customHeight="1" outlineLevel="1" x14ac:dyDescent="0.2">
      <c r="A43" s="24" t="s">
        <v>48</v>
      </c>
      <c r="B43" s="30">
        <v>447</v>
      </c>
      <c r="C43" s="30">
        <v>0</v>
      </c>
      <c r="D43" s="30">
        <v>0</v>
      </c>
      <c r="E43" s="30">
        <v>0</v>
      </c>
      <c r="F43" s="31"/>
      <c r="G43" s="26"/>
      <c r="H43" s="26"/>
      <c r="J43" s="9"/>
    </row>
    <row r="44" spans="1:10" ht="25.5" customHeight="1" x14ac:dyDescent="0.2">
      <c r="A44" s="15" t="s">
        <v>49</v>
      </c>
      <c r="B44" s="144">
        <v>0</v>
      </c>
      <c r="C44" s="144">
        <v>0</v>
      </c>
      <c r="D44" s="144">
        <v>0</v>
      </c>
      <c r="E44" s="144">
        <v>3025</v>
      </c>
      <c r="F44" s="156">
        <v>3526</v>
      </c>
      <c r="G44" s="145">
        <f>(F44-(E44/E$185))/(E44/E$185)</f>
        <v>0.14678595856511212</v>
      </c>
      <c r="H44" s="157">
        <f>((F44-(E44/E$185))/(E44/E$185))*((E44/E$185)/E$180)</f>
        <v>2.3870039502458867E-3</v>
      </c>
      <c r="J44" s="9"/>
    </row>
    <row r="45" spans="1:10" s="49" customFormat="1" x14ac:dyDescent="0.2">
      <c r="A45" s="46" t="s">
        <v>50</v>
      </c>
      <c r="B45" s="47">
        <v>0</v>
      </c>
      <c r="C45" s="47">
        <v>0</v>
      </c>
      <c r="D45" s="47">
        <v>0</v>
      </c>
      <c r="E45" s="47">
        <v>1189</v>
      </c>
      <c r="F45" s="48">
        <v>1319</v>
      </c>
      <c r="G45" s="35">
        <f>(F45-(E45/E$185))/(E45/E$185)</f>
        <v>9.1411130920236658E-2</v>
      </c>
      <c r="H45" s="35">
        <f>((F45-(E45/E$185))/(E45/E$185))*((E45/E$185)/E$180)</f>
        <v>5.8428425329261921E-4</v>
      </c>
      <c r="J45" s="9"/>
    </row>
    <row r="46" spans="1:10" s="49" customFormat="1" x14ac:dyDescent="0.2">
      <c r="A46" s="46" t="s">
        <v>51</v>
      </c>
      <c r="B46" s="47">
        <v>0</v>
      </c>
      <c r="C46" s="47">
        <v>0</v>
      </c>
      <c r="D46" s="47">
        <v>0</v>
      </c>
      <c r="E46" s="47">
        <v>1748</v>
      </c>
      <c r="F46" s="48">
        <v>1503</v>
      </c>
      <c r="G46" s="35">
        <f>(F46-(E46/E$185))/(E46/E$185)</f>
        <v>-0.1540533205499301</v>
      </c>
      <c r="H46" s="35">
        <f>((F46-(E46/E$185))/(E46/E$185))*((E46/E$185)/E$180)</f>
        <v>-1.4476238763590811E-3</v>
      </c>
    </row>
    <row r="47" spans="1:10" s="49" customFormat="1" ht="25.5" x14ac:dyDescent="0.2">
      <c r="A47" s="46" t="s">
        <v>52</v>
      </c>
      <c r="B47" s="153"/>
      <c r="C47" s="153"/>
      <c r="D47" s="153"/>
      <c r="E47" s="153">
        <v>0</v>
      </c>
      <c r="F47" s="155">
        <v>542</v>
      </c>
      <c r="G47" s="148"/>
      <c r="H47" s="148"/>
    </row>
    <row r="48" spans="1:10" s="49" customFormat="1" ht="25.5" outlineLevel="1" x14ac:dyDescent="0.2">
      <c r="A48" s="50" t="s">
        <v>53</v>
      </c>
      <c r="B48" s="153"/>
      <c r="C48" s="153"/>
      <c r="D48" s="153"/>
      <c r="E48" s="153">
        <v>70</v>
      </c>
      <c r="F48" s="155">
        <v>60</v>
      </c>
      <c r="G48" s="154">
        <f t="shared" ref="G48:G49" si="5">(F48-(E48/E$185))/(E48/E$185)</f>
        <v>-0.15670670334831927</v>
      </c>
      <c r="H48" s="154">
        <f t="shared" ref="H48:H49" si="6">((F48-(E48/E$185))/(E48/E$185))*((E48/E$185)/E$180)</f>
        <v>-5.8969692058285547E-5</v>
      </c>
    </row>
    <row r="49" spans="1:14" s="49" customFormat="1" outlineLevel="1" x14ac:dyDescent="0.2">
      <c r="A49" s="50" t="s">
        <v>54</v>
      </c>
      <c r="B49" s="47"/>
      <c r="C49" s="47"/>
      <c r="D49" s="47"/>
      <c r="E49" s="47">
        <v>18</v>
      </c>
      <c r="F49" s="48">
        <v>70</v>
      </c>
      <c r="G49" s="51">
        <f t="shared" si="5"/>
        <v>2.826052919993737</v>
      </c>
      <c r="H49" s="51">
        <f t="shared" si="6"/>
        <v>2.7346140489476395E-4</v>
      </c>
    </row>
    <row r="50" spans="1:14" s="49" customFormat="1" ht="25.5" outlineLevel="1" x14ac:dyDescent="0.2">
      <c r="A50" s="50" t="s">
        <v>55</v>
      </c>
      <c r="B50" s="47"/>
      <c r="C50" s="47"/>
      <c r="D50" s="47"/>
      <c r="E50" s="47">
        <v>0</v>
      </c>
      <c r="F50" s="48">
        <v>32</v>
      </c>
      <c r="G50" s="35"/>
      <c r="H50" s="35"/>
    </row>
    <row r="51" spans="1:14" x14ac:dyDescent="0.2">
      <c r="A51" s="15" t="s">
        <v>56</v>
      </c>
      <c r="B51" s="16">
        <f>B52+B59+B66+B70</f>
        <v>5589.4357204679518</v>
      </c>
      <c r="C51" s="16">
        <f>C52+C59+C66+C70</f>
        <v>3286.563716680992</v>
      </c>
      <c r="D51" s="16">
        <f>D52+D59+D66+D70</f>
        <v>2052.5962404333291</v>
      </c>
      <c r="E51" s="16">
        <f>E52+E59+E66+E70+E68+E69</f>
        <v>1979.5616878998469</v>
      </c>
      <c r="F51" s="16">
        <f>F52+F59+F66+F70+F68+F69</f>
        <v>3328.5307352993304</v>
      </c>
      <c r="G51" s="18">
        <f t="shared" ref="G51:G72" si="7">(F51-(E51/E$185))/(E51/E$185)</f>
        <v>0.65427980998195567</v>
      </c>
      <c r="H51" s="19">
        <f t="shared" ref="H51:H72" si="8">((F51-(E51/E$185))/(E51/E$185))*((E51/E$185)/E$180)</f>
        <v>6.9626698761750191E-3</v>
      </c>
      <c r="J51" s="9"/>
    </row>
    <row r="52" spans="1:14" x14ac:dyDescent="0.2">
      <c r="A52" s="52" t="s">
        <v>57</v>
      </c>
      <c r="B52" s="33">
        <v>1146.1867260500001</v>
      </c>
      <c r="C52" s="33">
        <v>1083.12800498</v>
      </c>
      <c r="D52" s="33">
        <v>1055.7138533</v>
      </c>
      <c r="E52" s="33">
        <v>1074.3260096900001</v>
      </c>
      <c r="F52" s="33">
        <v>1278.9406637900001</v>
      </c>
      <c r="G52" s="35">
        <f t="shared" si="7"/>
        <v>0.17122340767305533</v>
      </c>
      <c r="H52" s="35">
        <f t="shared" si="8"/>
        <v>9.8887744603993371E-4</v>
      </c>
      <c r="J52" s="9"/>
    </row>
    <row r="53" spans="1:14" ht="15.75" customHeight="1" x14ac:dyDescent="0.2">
      <c r="A53" s="53" t="s">
        <v>58</v>
      </c>
      <c r="B53" s="54">
        <v>847.24812095000004</v>
      </c>
      <c r="C53" s="54">
        <v>768.82241639000006</v>
      </c>
      <c r="D53" s="54">
        <v>923.25825268999995</v>
      </c>
      <c r="E53" s="54">
        <v>852.06323332999989</v>
      </c>
      <c r="F53" s="54">
        <v>1046.22768165</v>
      </c>
      <c r="G53" s="35">
        <f t="shared" si="7"/>
        <v>0.20803583845367143</v>
      </c>
      <c r="H53" s="35">
        <f>((F53-(E53/E$185))/(E53/E$185))*((E53/E$185)/E$180)</f>
        <v>9.5291294964655225E-4</v>
      </c>
      <c r="J53" s="9"/>
    </row>
    <row r="54" spans="1:14" ht="15.75" customHeight="1" outlineLevel="1" x14ac:dyDescent="0.25">
      <c r="A54" s="53" t="s">
        <v>59</v>
      </c>
      <c r="B54" s="55">
        <v>152.29500602733341</v>
      </c>
      <c r="C54" s="55">
        <v>142.27953601386287</v>
      </c>
      <c r="D54" s="55">
        <v>173.30064814562144</v>
      </c>
      <c r="E54" s="55">
        <v>189.69230464722787</v>
      </c>
      <c r="F54" s="55">
        <v>212.11415126187427</v>
      </c>
      <c r="G54" s="51">
        <f t="shared" si="7"/>
        <v>0.10013344638771114</v>
      </c>
      <c r="H54" s="51">
        <f t="shared" si="8"/>
        <v>1.0211090430755464E-4</v>
      </c>
      <c r="I54"/>
      <c r="J54"/>
      <c r="K54"/>
      <c r="L54" s="56"/>
      <c r="N54" s="9"/>
    </row>
    <row r="55" spans="1:14" ht="15.75" customHeight="1" outlineLevel="1" x14ac:dyDescent="0.25">
      <c r="A55" s="53" t="s">
        <v>60</v>
      </c>
      <c r="B55" s="55">
        <v>42.965970209619087</v>
      </c>
      <c r="C55" s="55">
        <v>41.153583030932431</v>
      </c>
      <c r="D55" s="55">
        <v>53.108375654854392</v>
      </c>
      <c r="E55" s="55">
        <v>62.751206018849018</v>
      </c>
      <c r="F55" s="55">
        <v>64.950004463593686</v>
      </c>
      <c r="G55" s="51">
        <f t="shared" si="7"/>
        <v>1.8315949593998255E-2</v>
      </c>
      <c r="H55" s="51">
        <f t="shared" si="8"/>
        <v>6.1786666099966182E-6</v>
      </c>
      <c r="I55"/>
      <c r="J55"/>
      <c r="K55"/>
      <c r="L55" s="56"/>
      <c r="N55" s="9"/>
    </row>
    <row r="56" spans="1:14" ht="15.75" customHeight="1" outlineLevel="1" x14ac:dyDescent="0.25">
      <c r="A56" s="53" t="s">
        <v>61</v>
      </c>
      <c r="B56" s="55">
        <v>186.41720143996656</v>
      </c>
      <c r="C56" s="55">
        <v>191.24103112351693</v>
      </c>
      <c r="D56" s="55">
        <v>115.99625844551768</v>
      </c>
      <c r="E56" s="55">
        <v>111.68196594406155</v>
      </c>
      <c r="F56" s="55">
        <v>124.03029717831346</v>
      </c>
      <c r="G56" s="51">
        <f t="shared" si="7"/>
        <v>9.2622581088921602E-2</v>
      </c>
      <c r="H56" s="51">
        <f t="shared" si="8"/>
        <v>5.5608755377098355E-5</v>
      </c>
      <c r="I56"/>
      <c r="J56"/>
      <c r="K56"/>
      <c r="L56" s="56"/>
      <c r="N56" s="9"/>
    </row>
    <row r="57" spans="1:14" ht="15.75" customHeight="1" outlineLevel="1" x14ac:dyDescent="0.25">
      <c r="A57" s="53" t="s">
        <v>62</v>
      </c>
      <c r="B57" s="55">
        <v>764.508548373081</v>
      </c>
      <c r="C57" s="55">
        <v>708.45385481168785</v>
      </c>
      <c r="D57" s="55">
        <v>713.30857105400651</v>
      </c>
      <c r="E57" s="55">
        <v>709.27706228986153</v>
      </c>
      <c r="F57" s="55">
        <v>875.94866472621857</v>
      </c>
      <c r="G57" s="51">
        <f t="shared" si="7"/>
        <v>0.21503329120516196</v>
      </c>
      <c r="H57" s="51">
        <f t="shared" si="8"/>
        <v>8.1990750686620367E-4</v>
      </c>
      <c r="I57"/>
      <c r="J57"/>
      <c r="K57"/>
      <c r="L57" s="56"/>
      <c r="N57" s="9"/>
    </row>
    <row r="58" spans="1:14" ht="15.75" customHeight="1" outlineLevel="1" x14ac:dyDescent="0.25">
      <c r="A58" s="53" t="s">
        <v>63</v>
      </c>
      <c r="B58" s="55">
        <v>0</v>
      </c>
      <c r="C58" s="55">
        <v>0</v>
      </c>
      <c r="D58" s="55">
        <v>0</v>
      </c>
      <c r="E58" s="55">
        <v>0.92347079000000032</v>
      </c>
      <c r="F58" s="55">
        <v>1.8975461599999999</v>
      </c>
      <c r="G58" s="51">
        <f t="shared" si="7"/>
        <v>1.0215971851342045</v>
      </c>
      <c r="H58" s="51">
        <f t="shared" si="8"/>
        <v>5.0716128790805822E-6</v>
      </c>
      <c r="I58"/>
      <c r="J58"/>
      <c r="K58"/>
      <c r="L58" s="56"/>
      <c r="N58" s="9"/>
    </row>
    <row r="59" spans="1:14" ht="28.5" customHeight="1" x14ac:dyDescent="0.2">
      <c r="A59" s="32" t="s">
        <v>64</v>
      </c>
      <c r="B59" s="146">
        <v>4317.0452333279509</v>
      </c>
      <c r="C59" s="146">
        <v>2158.158631220992</v>
      </c>
      <c r="D59" s="146">
        <v>954.68515282332896</v>
      </c>
      <c r="E59" s="146">
        <v>590.51039866999997</v>
      </c>
      <c r="F59" s="146">
        <v>917.87661563999995</v>
      </c>
      <c r="G59" s="148">
        <f t="shared" si="7"/>
        <v>0.52926304432609561</v>
      </c>
      <c r="H59" s="148">
        <f t="shared" si="8"/>
        <v>1.6801279852903044E-3</v>
      </c>
      <c r="J59" s="9"/>
    </row>
    <row r="60" spans="1:14" ht="25.5" outlineLevel="1" x14ac:dyDescent="0.2">
      <c r="A60" s="24" t="s">
        <v>65</v>
      </c>
      <c r="B60" s="153">
        <v>2511.8485824183495</v>
      </c>
      <c r="C60" s="153">
        <v>1265.2232734499999</v>
      </c>
      <c r="D60" s="153">
        <v>685.02252962</v>
      </c>
      <c r="E60" s="153">
        <v>521.9061376301413</v>
      </c>
      <c r="F60" s="153">
        <v>685.11573720000001</v>
      </c>
      <c r="G60" s="154">
        <f t="shared" si="7"/>
        <v>0.29150763220997472</v>
      </c>
      <c r="H60" s="154">
        <f t="shared" si="8"/>
        <v>8.1787245053201792E-4</v>
      </c>
    </row>
    <row r="61" spans="1:14" outlineLevel="1" x14ac:dyDescent="0.2">
      <c r="A61" s="24" t="s">
        <v>66</v>
      </c>
      <c r="B61" s="55">
        <v>184.14756699</v>
      </c>
      <c r="C61" s="55">
        <v>45.3626036</v>
      </c>
      <c r="D61" s="55">
        <v>25.863559240000001</v>
      </c>
      <c r="E61" s="55">
        <v>16.021765339999998</v>
      </c>
      <c r="F61" s="55">
        <v>209.98474513999997</v>
      </c>
      <c r="G61" s="51">
        <f t="shared" si="7"/>
        <v>11.894449826273172</v>
      </c>
      <c r="H61" s="51">
        <f t="shared" si="8"/>
        <v>1.0244669935087914E-3</v>
      </c>
      <c r="J61" s="9"/>
      <c r="K61" s="9"/>
    </row>
    <row r="62" spans="1:14" ht="14.25" customHeight="1" outlineLevel="1" x14ac:dyDescent="0.2">
      <c r="A62" s="24" t="s">
        <v>67</v>
      </c>
      <c r="B62" s="55">
        <v>1504.7718450996008</v>
      </c>
      <c r="C62" s="55">
        <v>774.63611879099233</v>
      </c>
      <c r="D62" s="55">
        <v>202.28689443332891</v>
      </c>
      <c r="E62" s="55">
        <v>31.124812399858698</v>
      </c>
      <c r="F62" s="55">
        <v>3.8604042999999999</v>
      </c>
      <c r="G62" s="51">
        <f t="shared" si="7"/>
        <v>-0.87797424989464501</v>
      </c>
      <c r="H62" s="51">
        <f t="shared" si="8"/>
        <v>-1.4690337265823509E-4</v>
      </c>
      <c r="J62" s="9"/>
      <c r="K62" s="9"/>
    </row>
    <row r="63" spans="1:14" ht="14.25" customHeight="1" outlineLevel="1" x14ac:dyDescent="0.2">
      <c r="A63" s="24" t="s">
        <v>68</v>
      </c>
      <c r="B63" s="55">
        <v>8.8663439999999998</v>
      </c>
      <c r="C63" s="55">
        <v>6.5207949999999997</v>
      </c>
      <c r="D63" s="55">
        <v>6.123132</v>
      </c>
      <c r="E63" s="55">
        <v>4.5405550000000003</v>
      </c>
      <c r="F63" s="55">
        <v>6.0016999999999996</v>
      </c>
      <c r="G63" s="51">
        <f t="shared" si="7"/>
        <v>0.30044137958174516</v>
      </c>
      <c r="H63" s="51">
        <f t="shared" si="8"/>
        <v>7.3335107620625263E-6</v>
      </c>
      <c r="J63" s="9"/>
      <c r="K63" s="9"/>
    </row>
    <row r="64" spans="1:14" ht="15" customHeight="1" outlineLevel="1" x14ac:dyDescent="0.2">
      <c r="A64" s="24" t="s">
        <v>69</v>
      </c>
      <c r="B64" s="55">
        <v>103.21139781999999</v>
      </c>
      <c r="C64" s="55">
        <v>57.444699380000003</v>
      </c>
      <c r="D64" s="55">
        <v>23.75587453</v>
      </c>
      <c r="E64" s="55">
        <v>4.2532413</v>
      </c>
      <c r="F64" s="55">
        <v>0</v>
      </c>
      <c r="G64" s="51">
        <f t="shared" si="7"/>
        <v>-1</v>
      </c>
      <c r="H64" s="51">
        <f t="shared" si="8"/>
        <v>-2.2864582082462478E-5</v>
      </c>
      <c r="J64" s="9"/>
    </row>
    <row r="65" spans="1:12" outlineLevel="1" x14ac:dyDescent="0.2">
      <c r="A65" s="24" t="s">
        <v>70</v>
      </c>
      <c r="B65" s="55">
        <v>4.199497</v>
      </c>
      <c r="C65" s="55">
        <v>8.9711409999999994</v>
      </c>
      <c r="D65" s="55">
        <v>11.633163</v>
      </c>
      <c r="E65" s="55">
        <v>12.663887000000001</v>
      </c>
      <c r="F65" s="55">
        <v>12.914028999999999</v>
      </c>
      <c r="G65" s="51">
        <f t="shared" si="7"/>
        <v>3.2754111390109193E-3</v>
      </c>
      <c r="H65" s="51">
        <f t="shared" si="8"/>
        <v>2.2298522812969931E-7</v>
      </c>
      <c r="I65" s="57"/>
      <c r="J65" s="57"/>
    </row>
    <row r="66" spans="1:12" x14ac:dyDescent="0.2">
      <c r="A66" s="52" t="s">
        <v>71</v>
      </c>
      <c r="B66" s="33">
        <v>31.473281530000001</v>
      </c>
      <c r="C66" s="33">
        <v>37.921540999999998</v>
      </c>
      <c r="D66" s="33">
        <v>23.754765400000004</v>
      </c>
      <c r="E66" s="33">
        <v>82.070033510008557</v>
      </c>
      <c r="F66" s="33">
        <v>263.47541933000025</v>
      </c>
      <c r="G66" s="35">
        <f t="shared" si="7"/>
        <v>2.158500364782328</v>
      </c>
      <c r="H66" s="35">
        <f t="shared" si="8"/>
        <v>9.5231359133526709E-4</v>
      </c>
      <c r="J66" s="9"/>
    </row>
    <row r="67" spans="1:12" x14ac:dyDescent="0.2">
      <c r="A67" s="58" t="s">
        <v>72</v>
      </c>
      <c r="B67" s="59">
        <v>0</v>
      </c>
      <c r="C67" s="59">
        <v>0</v>
      </c>
      <c r="D67" s="59">
        <v>0</v>
      </c>
      <c r="E67" s="59">
        <v>62.609038560008557</v>
      </c>
      <c r="F67" s="59">
        <v>242.90479676000027</v>
      </c>
      <c r="G67" s="35">
        <f t="shared" si="7"/>
        <v>2.8170205154734607</v>
      </c>
      <c r="H67" s="35">
        <f t="shared" si="8"/>
        <v>9.4813524300940753E-4</v>
      </c>
      <c r="I67" s="60"/>
      <c r="J67" s="20"/>
    </row>
    <row r="68" spans="1:12" x14ac:dyDescent="0.2">
      <c r="A68" s="52" t="s">
        <v>73</v>
      </c>
      <c r="B68" s="33">
        <v>0</v>
      </c>
      <c r="C68" s="33">
        <v>0</v>
      </c>
      <c r="D68" s="33">
        <v>0</v>
      </c>
      <c r="E68" s="33">
        <v>171.61447461983826</v>
      </c>
      <c r="F68" s="33">
        <v>734.72111730932909</v>
      </c>
      <c r="G68" s="35">
        <f t="shared" si="7"/>
        <v>3.2120551132174859</v>
      </c>
      <c r="H68" s="35">
        <f t="shared" si="8"/>
        <v>2.9633308954345257E-3</v>
      </c>
      <c r="J68" s="61"/>
      <c r="K68" s="62"/>
    </row>
    <row r="69" spans="1:12" ht="25.5" x14ac:dyDescent="0.2">
      <c r="A69" s="52" t="s">
        <v>74</v>
      </c>
      <c r="B69" s="146">
        <v>0</v>
      </c>
      <c r="C69" s="146">
        <v>0</v>
      </c>
      <c r="D69" s="146">
        <v>0</v>
      </c>
      <c r="E69" s="146">
        <v>2.401047109999972</v>
      </c>
      <c r="F69" s="146">
        <v>31.046590040000655</v>
      </c>
      <c r="G69" s="148">
        <f t="shared" si="7"/>
        <v>11.721509995166226</v>
      </c>
      <c r="H69" s="148">
        <f t="shared" si="8"/>
        <v>1.5129601488940471E-4</v>
      </c>
      <c r="J69" s="61"/>
    </row>
    <row r="70" spans="1:12" s="126" customFormat="1" x14ac:dyDescent="0.2">
      <c r="A70" s="52" t="s">
        <v>209</v>
      </c>
      <c r="B70" s="33">
        <v>94.730479560000006</v>
      </c>
      <c r="C70" s="33">
        <v>7.35553948</v>
      </c>
      <c r="D70" s="33">
        <v>18.442468909999999</v>
      </c>
      <c r="E70" s="33">
        <v>58.639724299999997</v>
      </c>
      <c r="F70" s="33">
        <v>102.47032919000002</v>
      </c>
      <c r="G70" s="35">
        <f t="shared" si="7"/>
        <v>0.71922077056709077</v>
      </c>
      <c r="H70" s="35">
        <f t="shared" si="8"/>
        <v>2.2672394318558149E-4</v>
      </c>
      <c r="J70" s="127"/>
    </row>
    <row r="71" spans="1:12" outlineLevel="1" x14ac:dyDescent="0.2">
      <c r="A71" s="24" t="s">
        <v>75</v>
      </c>
      <c r="B71" s="55">
        <v>0</v>
      </c>
      <c r="C71" s="55">
        <v>0.88010790999999999</v>
      </c>
      <c r="D71" s="55">
        <v>14.805461470000001</v>
      </c>
      <c r="E71" s="55">
        <v>55.37639557</v>
      </c>
      <c r="F71" s="55">
        <v>100.16772479000001</v>
      </c>
      <c r="G71" s="35">
        <f t="shared" si="7"/>
        <v>0.7796252654447301</v>
      </c>
      <c r="H71" s="63">
        <f t="shared" si="8"/>
        <v>2.3208861380752041E-4</v>
      </c>
      <c r="J71" s="9"/>
    </row>
    <row r="72" spans="1:12" outlineLevel="1" x14ac:dyDescent="0.2">
      <c r="A72" s="24" t="s">
        <v>76</v>
      </c>
      <c r="B72" s="55">
        <v>6.4572445599999995</v>
      </c>
      <c r="C72" s="55">
        <v>4.8894575700000003</v>
      </c>
      <c r="D72" s="55">
        <v>3.6370074400000001</v>
      </c>
      <c r="E72" s="55">
        <v>3.2633287299999996</v>
      </c>
      <c r="F72" s="55">
        <v>2.3026044000000003</v>
      </c>
      <c r="G72" s="51">
        <f t="shared" si="7"/>
        <v>-0.30580106428502213</v>
      </c>
      <c r="H72" s="63">
        <f t="shared" si="8"/>
        <v>-5.3646706219390416E-6</v>
      </c>
      <c r="I72" s="60"/>
      <c r="J72" s="20"/>
    </row>
    <row r="73" spans="1:12" outlineLevel="1" x14ac:dyDescent="0.2">
      <c r="A73" s="24" t="s">
        <v>77</v>
      </c>
      <c r="B73" s="55">
        <v>88.273235</v>
      </c>
      <c r="C73" s="55">
        <v>1.585974</v>
      </c>
      <c r="D73" s="55">
        <v>0</v>
      </c>
      <c r="E73" s="55">
        <v>0</v>
      </c>
      <c r="F73" s="55">
        <v>0</v>
      </c>
      <c r="G73" s="35"/>
      <c r="H73" s="63"/>
      <c r="I73" s="60"/>
      <c r="J73" s="20"/>
    </row>
    <row r="74" spans="1:12" x14ac:dyDescent="0.2">
      <c r="A74" s="64" t="s">
        <v>78</v>
      </c>
      <c r="B74" s="65">
        <v>1954.5282617599999</v>
      </c>
      <c r="C74" s="65">
        <v>2058.1384922900002</v>
      </c>
      <c r="D74" s="65">
        <v>2151.9085796700001</v>
      </c>
      <c r="E74" s="65">
        <v>2179.2242637300001</v>
      </c>
      <c r="F74" s="65">
        <v>2227.42115294</v>
      </c>
      <c r="G74" s="18">
        <f t="shared" ref="G74:G99" si="9">(F74-(E74/E$185))/(E74/E$185)</f>
        <v>5.6013592007783256E-3</v>
      </c>
      <c r="H74" s="19">
        <f t="shared" ref="H74:H99" si="10">((F74-(E74/E$185))/(E74/E$185))*((E74/E$185)/E$180)</f>
        <v>6.5620357930589314E-5</v>
      </c>
      <c r="I74" s="62"/>
      <c r="J74" s="62"/>
    </row>
    <row r="75" spans="1:12" outlineLevel="1" x14ac:dyDescent="0.2">
      <c r="A75" s="24" t="s">
        <v>79</v>
      </c>
      <c r="B75" s="55">
        <v>1288.8412036</v>
      </c>
      <c r="C75" s="55">
        <v>1385.7761751400001</v>
      </c>
      <c r="D75" s="55">
        <v>1350.11329381</v>
      </c>
      <c r="E75" s="55">
        <v>1447.6733742200001</v>
      </c>
      <c r="F75" s="55">
        <v>1456.4646280699999</v>
      </c>
      <c r="G75" s="35">
        <f t="shared" si="9"/>
        <v>-1.0183264086953501E-2</v>
      </c>
      <c r="H75" s="63">
        <f t="shared" si="10"/>
        <v>-7.9250286146594607E-5</v>
      </c>
      <c r="J75" s="9"/>
    </row>
    <row r="76" spans="1:12" outlineLevel="1" x14ac:dyDescent="0.2">
      <c r="A76" s="24" t="s">
        <v>80</v>
      </c>
      <c r="B76" s="55">
        <v>372.41705815999995</v>
      </c>
      <c r="C76" s="55">
        <v>385.16231714999998</v>
      </c>
      <c r="D76" s="55">
        <v>520.1952858599999</v>
      </c>
      <c r="E76" s="55">
        <v>433.05088950999999</v>
      </c>
      <c r="F76" s="55">
        <v>462.52652487000006</v>
      </c>
      <c r="G76" s="51">
        <f t="shared" si="9"/>
        <v>5.0807457723444395E-2</v>
      </c>
      <c r="H76" s="63">
        <f t="shared" si="10"/>
        <v>1.1827954491932838E-4</v>
      </c>
      <c r="I76" s="60"/>
      <c r="J76" s="20"/>
    </row>
    <row r="77" spans="1:12" ht="13.5" outlineLevel="1" thickBot="1" x14ac:dyDescent="0.25">
      <c r="A77" s="24" t="s">
        <v>81</v>
      </c>
      <c r="B77" s="55">
        <v>293.27</v>
      </c>
      <c r="C77" s="55">
        <v>287.2</v>
      </c>
      <c r="D77" s="55">
        <v>281.60000000000002</v>
      </c>
      <c r="E77" s="55">
        <v>298.49999999999994</v>
      </c>
      <c r="F77" s="55">
        <v>308.43</v>
      </c>
      <c r="G77" s="35">
        <f t="shared" si="9"/>
        <v>1.6570999667194778E-2</v>
      </c>
      <c r="H77" s="63">
        <f t="shared" si="10"/>
        <v>2.659109915785673E-5</v>
      </c>
      <c r="I77" s="60"/>
      <c r="J77" s="20"/>
    </row>
    <row r="78" spans="1:12" s="14" customFormat="1" x14ac:dyDescent="0.2">
      <c r="A78" s="10" t="s">
        <v>82</v>
      </c>
      <c r="B78" s="11">
        <f>B79+B83</f>
        <v>6178.7577797100002</v>
      </c>
      <c r="C78" s="11">
        <f>C79+C83</f>
        <v>6576.8267332199994</v>
      </c>
      <c r="D78" s="11">
        <f>D79+D83</f>
        <v>11034.395805950002</v>
      </c>
      <c r="E78" s="11">
        <f>E79+E83</f>
        <v>11173.946956129999</v>
      </c>
      <c r="F78" s="11">
        <f>F79+F83</f>
        <v>10949.78047792</v>
      </c>
      <c r="G78" s="12">
        <f t="shared" si="9"/>
        <v>-3.5895200510716541E-2</v>
      </c>
      <c r="H78" s="12">
        <f t="shared" si="10"/>
        <v>-2.1561860626672278E-3</v>
      </c>
      <c r="J78" s="9"/>
    </row>
    <row r="79" spans="1:12" x14ac:dyDescent="0.2">
      <c r="A79" s="66" t="s">
        <v>83</v>
      </c>
      <c r="B79" s="67">
        <f>SUM(B80:B82)</f>
        <v>5388.8426173500002</v>
      </c>
      <c r="C79" s="67">
        <f>SUM(C80:C82)</f>
        <v>5611.1990910699997</v>
      </c>
      <c r="D79" s="67">
        <f>SUM(D80:D82)</f>
        <v>9774.5495803700014</v>
      </c>
      <c r="E79" s="67">
        <f>SUM(E80:E82)</f>
        <v>9994.4663397099994</v>
      </c>
      <c r="F79" s="67">
        <f>SUM(F80:F82)</f>
        <v>9848.8866106299993</v>
      </c>
      <c r="G79" s="18">
        <f t="shared" si="9"/>
        <v>-3.0488498477209077E-2</v>
      </c>
      <c r="H79" s="18">
        <f t="shared" si="10"/>
        <v>-1.638094271290823E-3</v>
      </c>
      <c r="I79" s="20"/>
      <c r="J79" s="20"/>
      <c r="K79" s="60"/>
      <c r="L79" s="60"/>
    </row>
    <row r="80" spans="1:12" x14ac:dyDescent="0.2">
      <c r="A80" s="46" t="s">
        <v>84</v>
      </c>
      <c r="B80" s="47">
        <v>5311.3208109999996</v>
      </c>
      <c r="C80" s="47">
        <v>5579.369017</v>
      </c>
      <c r="D80" s="47">
        <v>9769.0845840000002</v>
      </c>
      <c r="E80" s="47">
        <v>9992.4236189999992</v>
      </c>
      <c r="F80" s="47">
        <v>9847.6683479999992</v>
      </c>
      <c r="G80" s="35">
        <f t="shared" si="9"/>
        <v>-3.0410252889197482E-2</v>
      </c>
      <c r="H80" s="35">
        <f t="shared" si="10"/>
        <v>-1.6335563282870755E-3</v>
      </c>
      <c r="J80" s="9"/>
    </row>
    <row r="81" spans="1:12" outlineLevel="1" x14ac:dyDescent="0.2">
      <c r="A81" s="50" t="s">
        <v>85</v>
      </c>
      <c r="B81" s="55">
        <v>-2.81342179</v>
      </c>
      <c r="C81" s="55">
        <v>1.3706387599999998</v>
      </c>
      <c r="D81" s="55">
        <v>1.45109713</v>
      </c>
      <c r="E81" s="55">
        <v>0.85651168000000011</v>
      </c>
      <c r="F81" s="55">
        <v>0.67389226000000002</v>
      </c>
      <c r="G81" s="51">
        <f t="shared" si="9"/>
        <v>-0.22592575762964479</v>
      </c>
      <c r="H81" s="51">
        <f t="shared" si="10"/>
        <v>-1.0402609176988905E-6</v>
      </c>
      <c r="J81" s="9"/>
    </row>
    <row r="82" spans="1:12" outlineLevel="1" x14ac:dyDescent="0.2">
      <c r="A82" s="50" t="s">
        <v>86</v>
      </c>
      <c r="B82" s="55">
        <v>80.335228139999998</v>
      </c>
      <c r="C82" s="55">
        <v>30.45943531</v>
      </c>
      <c r="D82" s="55">
        <v>4.0138992400000006</v>
      </c>
      <c r="E82" s="55">
        <v>1.1862090300000001</v>
      </c>
      <c r="F82" s="55">
        <v>0.54437036999999999</v>
      </c>
      <c r="G82" s="51">
        <f t="shared" si="9"/>
        <v>-0.5484990269916753</v>
      </c>
      <c r="H82" s="51">
        <f t="shared" si="10"/>
        <v>-3.4976820860517237E-6</v>
      </c>
      <c r="J82" s="9"/>
    </row>
    <row r="83" spans="1:12" ht="19.5" customHeight="1" x14ac:dyDescent="0.2">
      <c r="A83" s="68" t="s">
        <v>87</v>
      </c>
      <c r="B83" s="69">
        <v>789.91516236000007</v>
      </c>
      <c r="C83" s="69">
        <v>965.62764214999993</v>
      </c>
      <c r="D83" s="69">
        <v>1259.84622558</v>
      </c>
      <c r="E83" s="69">
        <v>1179.4806164199999</v>
      </c>
      <c r="F83" s="69">
        <v>1100.8938672900001</v>
      </c>
      <c r="G83" s="18">
        <f t="shared" si="9"/>
        <v>-8.1709519737722211E-2</v>
      </c>
      <c r="H83" s="18">
        <f t="shared" si="10"/>
        <v>-5.180917913764013E-4</v>
      </c>
      <c r="I83" s="70"/>
      <c r="J83" s="70"/>
    </row>
    <row r="84" spans="1:12" s="73" customFormat="1" x14ac:dyDescent="0.2">
      <c r="A84" s="71" t="s">
        <v>88</v>
      </c>
      <c r="B84" s="72">
        <v>279</v>
      </c>
      <c r="C84" s="72">
        <v>465</v>
      </c>
      <c r="D84" s="72">
        <v>679.13249330999986</v>
      </c>
      <c r="E84" s="72">
        <v>725.5425143299999</v>
      </c>
      <c r="F84" s="72">
        <v>614.84344099999998</v>
      </c>
      <c r="G84" s="51">
        <f t="shared" si="9"/>
        <v>-0.16626676031739726</v>
      </c>
      <c r="H84" s="51">
        <f t="shared" si="10"/>
        <v>-6.4850233755754693E-4</v>
      </c>
      <c r="J84" s="74"/>
    </row>
    <row r="85" spans="1:12" outlineLevel="1" x14ac:dyDescent="0.2">
      <c r="A85" s="24" t="s">
        <v>89</v>
      </c>
      <c r="B85" s="55">
        <v>490.13322088999996</v>
      </c>
      <c r="C85" s="55">
        <v>498.62764214999999</v>
      </c>
      <c r="D85" s="55">
        <v>578.71373227000004</v>
      </c>
      <c r="E85" s="55">
        <v>453.68082077000003</v>
      </c>
      <c r="F85" s="55">
        <v>485.99327138000001</v>
      </c>
      <c r="G85" s="51">
        <f t="shared" si="9"/>
        <v>5.3914244137152845E-2</v>
      </c>
      <c r="H85" s="63">
        <f t="shared" si="10"/>
        <v>1.3149135063538251E-4</v>
      </c>
      <c r="J85" s="9"/>
    </row>
    <row r="86" spans="1:12" ht="13.5" outlineLevel="1" thickBot="1" x14ac:dyDescent="0.25">
      <c r="A86" s="24" t="s">
        <v>90</v>
      </c>
      <c r="B86" s="55">
        <v>20.78194147</v>
      </c>
      <c r="C86" s="55">
        <v>2</v>
      </c>
      <c r="D86" s="55">
        <v>2</v>
      </c>
      <c r="E86" s="55">
        <v>0.25728131999999998</v>
      </c>
      <c r="F86" s="55">
        <v>5.7154910000000003E-2</v>
      </c>
      <c r="G86" s="51">
        <f t="shared" si="9"/>
        <v>-0.78143997698957779</v>
      </c>
      <c r="H86" s="63">
        <f t="shared" si="10"/>
        <v>-1.0808044542374597E-6</v>
      </c>
      <c r="J86" s="9"/>
    </row>
    <row r="87" spans="1:12" s="14" customFormat="1" x14ac:dyDescent="0.2">
      <c r="A87" s="10" t="s">
        <v>91</v>
      </c>
      <c r="B87" s="11">
        <f>B88+B102+B103</f>
        <v>46048.553499197704</v>
      </c>
      <c r="C87" s="11">
        <f>C88+C102+C103</f>
        <v>46522.653390346015</v>
      </c>
      <c r="D87" s="11">
        <f>D88+D102+D103</f>
        <v>46923.242897269956</v>
      </c>
      <c r="E87" s="11">
        <f>E88+E102+E103</f>
        <v>77812.334594340835</v>
      </c>
      <c r="F87" s="11">
        <f>F88+F102+F103</f>
        <v>61623.029971979318</v>
      </c>
      <c r="G87" s="12">
        <f t="shared" si="9"/>
        <v>-0.22085185560112475</v>
      </c>
      <c r="H87" s="12">
        <f t="shared" si="10"/>
        <v>-9.2383145160421259E-2</v>
      </c>
      <c r="I87" s="75"/>
      <c r="J87" s="75"/>
      <c r="L87" s="76"/>
    </row>
    <row r="88" spans="1:12" x14ac:dyDescent="0.2">
      <c r="A88" s="68" t="s">
        <v>92</v>
      </c>
      <c r="B88" s="69">
        <f>SUM(B89:B93)</f>
        <v>45901.778107457707</v>
      </c>
      <c r="C88" s="69">
        <f>SUM(C89:C93)</f>
        <v>46402.064086306018</v>
      </c>
      <c r="D88" s="69">
        <f>SUM(D89:D93)</f>
        <v>46826.062472649959</v>
      </c>
      <c r="E88" s="69">
        <f>SUM(E89:E93)</f>
        <v>51947.11484176568</v>
      </c>
      <c r="F88" s="69">
        <f>SUM(F89:F93)</f>
        <v>50975.060114705389</v>
      </c>
      <c r="G88" s="18">
        <f t="shared" si="9"/>
        <v>-3.4567860170163424E-2</v>
      </c>
      <c r="H88" s="18">
        <f t="shared" si="10"/>
        <v>-9.6533304640147952E-3</v>
      </c>
      <c r="I88" s="60"/>
      <c r="J88" s="20"/>
    </row>
    <row r="89" spans="1:12" x14ac:dyDescent="0.2">
      <c r="A89" s="77" t="s">
        <v>93</v>
      </c>
      <c r="B89" s="78">
        <v>37575.619167500001</v>
      </c>
      <c r="C89" s="78">
        <v>38357.522957190005</v>
      </c>
      <c r="D89" s="78">
        <v>39053.694403400004</v>
      </c>
      <c r="E89" s="78">
        <v>43759.542146610002</v>
      </c>
      <c r="F89" s="78">
        <v>41777.810043759993</v>
      </c>
      <c r="G89" s="35">
        <f t="shared" si="9"/>
        <v>-6.0712940107336272E-2</v>
      </c>
      <c r="H89" s="129">
        <f t="shared" si="10"/>
        <v>-1.4282271332825367E-2</v>
      </c>
      <c r="I89" s="20"/>
      <c r="J89" s="20"/>
    </row>
    <row r="90" spans="1:12" x14ac:dyDescent="0.2">
      <c r="A90" s="77" t="s">
        <v>94</v>
      </c>
      <c r="B90" s="78">
        <v>4138.3794167599999</v>
      </c>
      <c r="C90" s="78">
        <v>3831.5371727399997</v>
      </c>
      <c r="D90" s="78">
        <v>3561.7438983299999</v>
      </c>
      <c r="E90" s="78">
        <v>3500.3814834999998</v>
      </c>
      <c r="F90" s="78">
        <v>3335.8965270500003</v>
      </c>
      <c r="G90" s="35">
        <f t="shared" si="9"/>
        <v>-6.2389135302457273E-2</v>
      </c>
      <c r="H90" s="129">
        <f t="shared" si="10"/>
        <v>-1.1739986289764635E-3</v>
      </c>
      <c r="I90" s="20"/>
      <c r="J90" s="20"/>
    </row>
    <row r="91" spans="1:12" ht="17.25" customHeight="1" x14ac:dyDescent="0.2">
      <c r="A91" s="77" t="s">
        <v>95</v>
      </c>
      <c r="B91" s="78">
        <v>1484.0926981277094</v>
      </c>
      <c r="C91" s="78">
        <v>1302.7165257360191</v>
      </c>
      <c r="D91" s="78">
        <v>1286.9620197299523</v>
      </c>
      <c r="E91" s="78">
        <v>1368.5732479856797</v>
      </c>
      <c r="F91" s="78">
        <v>1479.4447149853997</v>
      </c>
      <c r="G91" s="35">
        <f t="shared" si="9"/>
        <v>6.3545641327752256E-2</v>
      </c>
      <c r="H91" s="129">
        <f t="shared" si="10"/>
        <v>4.6751662490158351E-4</v>
      </c>
      <c r="J91" s="9"/>
    </row>
    <row r="92" spans="1:12" ht="15" customHeight="1" x14ac:dyDescent="0.2">
      <c r="A92" s="32" t="s">
        <v>206</v>
      </c>
      <c r="B92" s="79">
        <v>0</v>
      </c>
      <c r="C92" s="79">
        <v>0</v>
      </c>
      <c r="D92" s="79">
        <v>0</v>
      </c>
      <c r="E92" s="79">
        <v>285</v>
      </c>
      <c r="F92" s="79">
        <v>1016.8889809999999</v>
      </c>
      <c r="G92" s="80">
        <f t="shared" si="9"/>
        <v>2.5103798993063213</v>
      </c>
      <c r="H92" s="130">
        <f t="shared" si="10"/>
        <v>3.8461618368015428E-3</v>
      </c>
      <c r="J92" s="9"/>
    </row>
    <row r="93" spans="1:12" s="126" customFormat="1" ht="13.5" customHeight="1" x14ac:dyDescent="0.2">
      <c r="A93" s="87" t="s">
        <v>209</v>
      </c>
      <c r="B93" s="90">
        <v>2703.6868250700004</v>
      </c>
      <c r="C93" s="90">
        <v>2910.2874306399999</v>
      </c>
      <c r="D93" s="90">
        <v>2923.6621511900003</v>
      </c>
      <c r="E93" s="90">
        <v>3033.6179636699999</v>
      </c>
      <c r="F93" s="90">
        <v>3365.0198479100004</v>
      </c>
      <c r="G93" s="35">
        <f t="shared" si="9"/>
        <v>9.1320166425178567E-2</v>
      </c>
      <c r="H93" s="129">
        <f t="shared" si="10"/>
        <v>1.4892610360839164E-3</v>
      </c>
      <c r="J93" s="127"/>
    </row>
    <row r="94" spans="1:12" ht="15" customHeight="1" outlineLevel="1" x14ac:dyDescent="0.2">
      <c r="A94" s="24" t="s">
        <v>96</v>
      </c>
      <c r="B94" s="55">
        <v>55.756234820000003</v>
      </c>
      <c r="C94" s="55">
        <v>11.268845050000001</v>
      </c>
      <c r="D94" s="55">
        <v>6.1978055000000003</v>
      </c>
      <c r="E94" s="55">
        <v>2.0905021699999997</v>
      </c>
      <c r="F94" s="55">
        <v>0.85038854000000008</v>
      </c>
      <c r="G94" s="63">
        <f t="shared" si="9"/>
        <v>-0.59978605783828898</v>
      </c>
      <c r="H94" s="131">
        <f t="shared" si="10"/>
        <v>-6.7404708428344443E-6</v>
      </c>
      <c r="I94" s="70"/>
      <c r="J94" s="9"/>
    </row>
    <row r="95" spans="1:12" outlineLevel="1" x14ac:dyDescent="0.2">
      <c r="A95" s="24" t="s">
        <v>97</v>
      </c>
      <c r="B95" s="55">
        <v>119.91743120000001</v>
      </c>
      <c r="C95" s="55">
        <v>345.94881019999997</v>
      </c>
      <c r="D95" s="55">
        <v>384.75349232000002</v>
      </c>
      <c r="E95" s="55">
        <v>407.73534577000004</v>
      </c>
      <c r="F95" s="55">
        <v>541.45733226999994</v>
      </c>
      <c r="G95" s="63">
        <f t="shared" si="9"/>
        <v>0.30650572086463451</v>
      </c>
      <c r="H95" s="131">
        <f t="shared" si="10"/>
        <v>6.7183123541733397E-4</v>
      </c>
      <c r="I95" s="20"/>
      <c r="J95" s="20"/>
    </row>
    <row r="96" spans="1:12" outlineLevel="1" x14ac:dyDescent="0.2">
      <c r="A96" s="24" t="s">
        <v>98</v>
      </c>
      <c r="B96" s="55">
        <v>11.936218380000001</v>
      </c>
      <c r="C96" s="55">
        <v>15.94565611</v>
      </c>
      <c r="D96" s="55">
        <v>40.34946257</v>
      </c>
      <c r="E96" s="55">
        <v>69.649685829999996</v>
      </c>
      <c r="F96" s="55">
        <v>121.81787678000001</v>
      </c>
      <c r="G96" s="63">
        <f t="shared" si="9"/>
        <v>0.72074811187127785</v>
      </c>
      <c r="H96" s="131">
        <f t="shared" si="10"/>
        <v>2.6986460105174687E-4</v>
      </c>
      <c r="J96" s="9"/>
    </row>
    <row r="97" spans="1:10" outlineLevel="1" x14ac:dyDescent="0.2">
      <c r="A97" s="24" t="s">
        <v>99</v>
      </c>
      <c r="B97" s="55">
        <v>0</v>
      </c>
      <c r="C97" s="55">
        <v>0</v>
      </c>
      <c r="D97" s="55">
        <v>0.11953915000000001</v>
      </c>
      <c r="E97" s="55">
        <v>4.3723395499999995</v>
      </c>
      <c r="F97" s="55">
        <v>2.1252797700000001</v>
      </c>
      <c r="G97" s="63">
        <f t="shared" si="9"/>
        <v>-0.52178007748532917</v>
      </c>
      <c r="H97" s="131">
        <f t="shared" si="10"/>
        <v>-1.2264352365600378E-5</v>
      </c>
      <c r="J97" s="9"/>
    </row>
    <row r="98" spans="1:10" ht="13.5" customHeight="1" outlineLevel="1" x14ac:dyDescent="0.2">
      <c r="A98" s="24" t="s">
        <v>100</v>
      </c>
      <c r="B98" s="55">
        <v>85.875552470000002</v>
      </c>
      <c r="C98" s="55">
        <v>28.7464011</v>
      </c>
      <c r="D98" s="55">
        <v>8.5502233000000007</v>
      </c>
      <c r="E98" s="55">
        <v>4.8354396799999995</v>
      </c>
      <c r="F98" s="55">
        <v>3.1535222199999997</v>
      </c>
      <c r="G98" s="63">
        <f t="shared" si="9"/>
        <v>-0.35836896350320141</v>
      </c>
      <c r="H98" s="131">
        <f t="shared" si="10"/>
        <v>-9.3155736995120312E-6</v>
      </c>
      <c r="J98" s="9"/>
    </row>
    <row r="99" spans="1:10" ht="14.25" customHeight="1" outlineLevel="1" x14ac:dyDescent="0.2">
      <c r="A99" s="24" t="s">
        <v>101</v>
      </c>
      <c r="B99" s="55">
        <v>18.352148399999997</v>
      </c>
      <c r="C99" s="55">
        <v>16.917380820000002</v>
      </c>
      <c r="D99" s="55">
        <v>15.430759500000001</v>
      </c>
      <c r="E99" s="55">
        <v>18.293148809999998</v>
      </c>
      <c r="F99" s="55">
        <v>13.8654504</v>
      </c>
      <c r="G99" s="63">
        <f t="shared" si="9"/>
        <v>-0.25428830859259666</v>
      </c>
      <c r="H99" s="131">
        <f t="shared" si="10"/>
        <v>-2.5006799141670353E-5</v>
      </c>
      <c r="J99" s="9"/>
    </row>
    <row r="100" spans="1:10" outlineLevel="1" x14ac:dyDescent="0.2">
      <c r="A100" s="24" t="s">
        <v>102</v>
      </c>
      <c r="B100" s="55">
        <v>0</v>
      </c>
      <c r="C100" s="55">
        <v>0</v>
      </c>
      <c r="D100" s="55">
        <v>0</v>
      </c>
      <c r="E100" s="55">
        <v>0</v>
      </c>
      <c r="F100" s="55">
        <v>30.27957747</v>
      </c>
      <c r="G100" s="63"/>
      <c r="H100" s="131"/>
      <c r="I100" s="20"/>
      <c r="J100" s="20"/>
    </row>
    <row r="101" spans="1:10" outlineLevel="1" x14ac:dyDescent="0.2">
      <c r="A101" s="24" t="s">
        <v>103</v>
      </c>
      <c r="B101" s="55">
        <v>2411.8492398000003</v>
      </c>
      <c r="C101" s="55">
        <v>2491.4603373599998</v>
      </c>
      <c r="D101" s="55">
        <v>2468.26086885</v>
      </c>
      <c r="E101" s="55">
        <v>2526.6415018600001</v>
      </c>
      <c r="F101" s="55">
        <v>2651.4704204600002</v>
      </c>
      <c r="G101" s="63">
        <f t="shared" ref="G101:G125" si="11">(F101-(E101/E$185))/(E101/E$185)</f>
        <v>3.2448978310192472E-2</v>
      </c>
      <c r="H101" s="131">
        <f t="shared" ref="H101:H125" si="12">((F101-(E101/E$185))/(E101/E$185))*((E101/E$185)/E$180)</f>
        <v>4.4074551134960311E-4</v>
      </c>
      <c r="J101" s="9"/>
    </row>
    <row r="102" spans="1:10" x14ac:dyDescent="0.2">
      <c r="A102" s="68" t="s">
        <v>104</v>
      </c>
      <c r="B102" s="69">
        <v>141.30396258999954</v>
      </c>
      <c r="C102" s="69">
        <v>118.6813253499999</v>
      </c>
      <c r="D102" s="69">
        <v>96.317204519999947</v>
      </c>
      <c r="E102" s="69">
        <v>25865.016412505152</v>
      </c>
      <c r="F102" s="69">
        <v>10647.924683863932</v>
      </c>
      <c r="G102" s="18">
        <f t="shared" si="11"/>
        <v>-0.59497889890060252</v>
      </c>
      <c r="H102" s="18">
        <f t="shared" si="12"/>
        <v>-8.2728960499978202E-2</v>
      </c>
      <c r="J102" s="9"/>
    </row>
    <row r="103" spans="1:10" ht="13.5" thickBot="1" x14ac:dyDescent="0.25">
      <c r="A103" s="81" t="s">
        <v>105</v>
      </c>
      <c r="B103" s="82">
        <v>5.4714291500000005</v>
      </c>
      <c r="C103" s="82">
        <v>1.90797869</v>
      </c>
      <c r="D103" s="82">
        <v>0.86322009999999993</v>
      </c>
      <c r="E103" s="82">
        <v>0.20334007000000001</v>
      </c>
      <c r="F103" s="82">
        <v>4.5173410000000004E-2</v>
      </c>
      <c r="G103" s="18">
        <f t="shared" si="11"/>
        <v>-0.78143262099522404</v>
      </c>
      <c r="H103" s="18">
        <f t="shared" si="12"/>
        <v>-8.541964282272208E-7</v>
      </c>
      <c r="J103" s="9"/>
    </row>
    <row r="104" spans="1:10" x14ac:dyDescent="0.2">
      <c r="A104" s="83" t="s">
        <v>106</v>
      </c>
      <c r="B104" s="84">
        <f>B105+B146+B147</f>
        <v>17957.995137890517</v>
      </c>
      <c r="C104" s="84">
        <f>C105+C146+C147</f>
        <v>17440.979091670615</v>
      </c>
      <c r="D104" s="84">
        <f>D105+D146+D147</f>
        <v>16479.321509867179</v>
      </c>
      <c r="E104" s="84">
        <f>E105+E146+E147</f>
        <v>18387.188746701911</v>
      </c>
      <c r="F104" s="84">
        <f>F105+F146+F147</f>
        <v>24416.446343008829</v>
      </c>
      <c r="G104" s="12">
        <f t="shared" si="11"/>
        <v>0.30644929547895355</v>
      </c>
      <c r="H104" s="12">
        <f t="shared" si="12"/>
        <v>3.0291250806760772E-2</v>
      </c>
      <c r="I104" s="20"/>
      <c r="J104" s="20"/>
    </row>
    <row r="105" spans="1:10" x14ac:dyDescent="0.2">
      <c r="A105" s="68" t="s">
        <v>107</v>
      </c>
      <c r="B105" s="69">
        <f>B106+B117+B136</f>
        <v>9706.7202769807536</v>
      </c>
      <c r="C105" s="69">
        <f>C106+C117+C136</f>
        <v>9283.8175337599696</v>
      </c>
      <c r="D105" s="69">
        <f>D106+D117+D136</f>
        <v>8612.115400347353</v>
      </c>
      <c r="E105" s="69">
        <f>E106+E117+E136</f>
        <v>9501.2732644619009</v>
      </c>
      <c r="F105" s="69">
        <f>F106+F117+F136</f>
        <v>11966.673741781209</v>
      </c>
      <c r="G105" s="18">
        <f t="shared" si="11"/>
        <v>0.23913059301659664</v>
      </c>
      <c r="H105" s="18">
        <f t="shared" si="12"/>
        <v>1.2214064110572279E-2</v>
      </c>
      <c r="J105" s="9"/>
    </row>
    <row r="106" spans="1:10" ht="21" customHeight="1" x14ac:dyDescent="0.2">
      <c r="A106" s="85" t="s">
        <v>108</v>
      </c>
      <c r="B106" s="86">
        <f>B107+B111+B112</f>
        <v>3514.0773959326502</v>
      </c>
      <c r="C106" s="86">
        <f>C107+C111+C112</f>
        <v>3102.7887448319098</v>
      </c>
      <c r="D106" s="86">
        <f>D107+D111+D112</f>
        <v>3309.8123455575274</v>
      </c>
      <c r="E106" s="86">
        <f>E107+E111+E112</f>
        <v>3605.0340582282638</v>
      </c>
      <c r="F106" s="86">
        <f>F107+F111+F112</f>
        <v>4351.8615799742993</v>
      </c>
      <c r="G106" s="23">
        <f t="shared" si="11"/>
        <v>0.18765729040312806</v>
      </c>
      <c r="H106" s="23">
        <f t="shared" si="12"/>
        <v>3.6367886140596661E-3</v>
      </c>
      <c r="J106" s="9"/>
    </row>
    <row r="107" spans="1:10" ht="25.5" x14ac:dyDescent="0.2">
      <c r="A107" s="87" t="s">
        <v>109</v>
      </c>
      <c r="B107" s="78">
        <f>SUM(B108:B110)</f>
        <v>2117.5464461899996</v>
      </c>
      <c r="C107" s="78">
        <f>SUM(C108:C110)</f>
        <v>1870.8938217599998</v>
      </c>
      <c r="D107" s="78">
        <f>SUM(D108:D110)</f>
        <v>2120.15561209</v>
      </c>
      <c r="E107" s="78">
        <f>SUM(E108:E110)</f>
        <v>2322.2578466199998</v>
      </c>
      <c r="F107" s="78">
        <f>SUM(F108:F110)</f>
        <v>2930.45158808</v>
      </c>
      <c r="G107" s="35">
        <f t="shared" si="11"/>
        <v>0.24150807857883819</v>
      </c>
      <c r="H107" s="35">
        <f t="shared" si="12"/>
        <v>3.0149863283957345E-3</v>
      </c>
      <c r="J107" s="9"/>
    </row>
    <row r="108" spans="1:10" outlineLevel="2" x14ac:dyDescent="0.2">
      <c r="A108" s="24" t="s">
        <v>110</v>
      </c>
      <c r="B108" s="55">
        <v>1583.0323998175415</v>
      </c>
      <c r="C108" s="55">
        <v>1457.3149631201914</v>
      </c>
      <c r="D108" s="55">
        <v>1648.1909969505268</v>
      </c>
      <c r="E108" s="55">
        <v>1832.7173660908877</v>
      </c>
      <c r="F108" s="55">
        <v>2351.2219775850344</v>
      </c>
      <c r="G108" s="51">
        <f t="shared" si="11"/>
        <v>0.26218662928799469</v>
      </c>
      <c r="H108" s="51">
        <f t="shared" si="12"/>
        <v>2.583147947737324E-3</v>
      </c>
      <c r="J108" s="9"/>
    </row>
    <row r="109" spans="1:10" outlineLevel="2" x14ac:dyDescent="0.2">
      <c r="A109" s="24" t="s">
        <v>111</v>
      </c>
      <c r="B109" s="55">
        <v>236.18122045671214</v>
      </c>
      <c r="C109" s="55">
        <v>208.42044192718942</v>
      </c>
      <c r="D109" s="55">
        <v>193.041847387563</v>
      </c>
      <c r="E109" s="55">
        <v>168.1562313998181</v>
      </c>
      <c r="F109" s="55">
        <v>138.34390905628189</v>
      </c>
      <c r="G109" s="51">
        <f t="shared" si="11"/>
        <v>-0.19058263935067649</v>
      </c>
      <c r="H109" s="51">
        <f t="shared" si="12"/>
        <v>-1.7228185857129296E-4</v>
      </c>
      <c r="J109" s="9"/>
    </row>
    <row r="110" spans="1:10" outlineLevel="2" x14ac:dyDescent="0.2">
      <c r="A110" s="24" t="s">
        <v>112</v>
      </c>
      <c r="B110" s="55">
        <v>298.33282591574613</v>
      </c>
      <c r="C110" s="55">
        <v>205.15841671261899</v>
      </c>
      <c r="D110" s="55">
        <v>278.92276775191021</v>
      </c>
      <c r="E110" s="55">
        <v>321.38424912929406</v>
      </c>
      <c r="F110" s="55">
        <v>440.88570143868355</v>
      </c>
      <c r="G110" s="51">
        <f t="shared" si="11"/>
        <v>0.34966772813783664</v>
      </c>
      <c r="H110" s="51">
        <f t="shared" si="12"/>
        <v>6.0412023922970092E-4</v>
      </c>
      <c r="I110" s="60"/>
      <c r="J110" s="20"/>
    </row>
    <row r="111" spans="1:10" x14ac:dyDescent="0.2">
      <c r="A111" s="88" t="s">
        <v>113</v>
      </c>
      <c r="B111" s="89">
        <v>758.05466754000008</v>
      </c>
      <c r="C111" s="89">
        <v>691.18611929000008</v>
      </c>
      <c r="D111" s="89">
        <v>658.56543750000003</v>
      </c>
      <c r="E111" s="89">
        <v>710.510356970001</v>
      </c>
      <c r="F111" s="89">
        <v>770.11424672000021</v>
      </c>
      <c r="G111" s="35">
        <f t="shared" si="11"/>
        <v>6.6375558734814571E-2</v>
      </c>
      <c r="H111" s="35">
        <f t="shared" si="12"/>
        <v>2.5352561697770379E-4</v>
      </c>
      <c r="I111" s="20"/>
      <c r="J111" s="20"/>
    </row>
    <row r="112" spans="1:10" x14ac:dyDescent="0.2">
      <c r="A112" s="87" t="s">
        <v>209</v>
      </c>
      <c r="B112" s="90">
        <f>SUM(B113:B116)</f>
        <v>638.47628220265051</v>
      </c>
      <c r="C112" s="90">
        <f>SUM(C113:C116)</f>
        <v>540.70880378191009</v>
      </c>
      <c r="D112" s="90">
        <f>SUM(D113:D116)</f>
        <v>531.09129596752746</v>
      </c>
      <c r="E112" s="90">
        <f>SUM(E113:E116)</f>
        <v>572.26585463826325</v>
      </c>
      <c r="F112" s="90">
        <f>SUM(F113:F116)</f>
        <v>651.29574517429876</v>
      </c>
      <c r="G112" s="35">
        <f t="shared" si="11"/>
        <v>0.11971074316294679</v>
      </c>
      <c r="H112" s="35">
        <f t="shared" si="12"/>
        <v>3.6827666868622554E-4</v>
      </c>
      <c r="J112" s="9"/>
    </row>
    <row r="113" spans="1:11" outlineLevel="1" x14ac:dyDescent="0.2">
      <c r="A113" s="24" t="s">
        <v>115</v>
      </c>
      <c r="B113" s="55">
        <v>215.43078936265039</v>
      </c>
      <c r="C113" s="55">
        <v>187.58999948191007</v>
      </c>
      <c r="D113" s="55">
        <v>183.4674955009225</v>
      </c>
      <c r="E113" s="55">
        <v>200.55308290185488</v>
      </c>
      <c r="F113" s="55">
        <v>213.68109453460002</v>
      </c>
      <c r="G113" s="51">
        <f t="shared" si="11"/>
        <v>4.8243540849179242E-2</v>
      </c>
      <c r="H113" s="51">
        <f t="shared" si="12"/>
        <v>5.2012983183057513E-5</v>
      </c>
      <c r="J113" s="9"/>
    </row>
    <row r="114" spans="1:11" outlineLevel="1" x14ac:dyDescent="0.2">
      <c r="A114" s="24" t="s">
        <v>116</v>
      </c>
      <c r="B114" s="55">
        <v>53.996702210000002</v>
      </c>
      <c r="C114" s="55">
        <v>37.066407829999996</v>
      </c>
      <c r="D114" s="55">
        <v>46.395149490000001</v>
      </c>
      <c r="E114" s="55">
        <v>35.225031399999999</v>
      </c>
      <c r="F114" s="55">
        <v>44.08842782</v>
      </c>
      <c r="G114" s="51">
        <f t="shared" si="11"/>
        <v>0.23139861598354908</v>
      </c>
      <c r="H114" s="51">
        <f t="shared" si="12"/>
        <v>4.3818286583104422E-5</v>
      </c>
      <c r="J114" s="9"/>
    </row>
    <row r="115" spans="1:11" outlineLevel="1" x14ac:dyDescent="0.2">
      <c r="A115" s="128" t="s">
        <v>117</v>
      </c>
      <c r="B115" s="55">
        <v>203.01129873000002</v>
      </c>
      <c r="C115" s="55">
        <v>184.38023510999997</v>
      </c>
      <c r="D115" s="55">
        <v>188.57116719999999</v>
      </c>
      <c r="E115" s="55">
        <v>198.09152356000001</v>
      </c>
      <c r="F115" s="55">
        <v>218.61100944</v>
      </c>
      <c r="G115" s="51">
        <f t="shared" si="11"/>
        <v>8.575434278505234E-2</v>
      </c>
      <c r="H115" s="51">
        <f t="shared" si="12"/>
        <v>9.1319864955195247E-5</v>
      </c>
      <c r="I115" s="20"/>
      <c r="J115" s="20"/>
    </row>
    <row r="116" spans="1:11" outlineLevel="1" x14ac:dyDescent="0.2">
      <c r="A116" s="24" t="s">
        <v>208</v>
      </c>
      <c r="B116" s="55">
        <v>166.03749190000002</v>
      </c>
      <c r="C116" s="55">
        <v>131.67216135999999</v>
      </c>
      <c r="D116" s="55">
        <v>112.65748377660498</v>
      </c>
      <c r="E116" s="55">
        <v>138.39621677640832</v>
      </c>
      <c r="F116" s="55">
        <v>174.91521337969868</v>
      </c>
      <c r="G116" s="51">
        <f t="shared" si="11"/>
        <v>0.24345136561384517</v>
      </c>
      <c r="H116" s="51">
        <f t="shared" si="12"/>
        <v>1.8112553396486847E-4</v>
      </c>
      <c r="J116" s="9"/>
    </row>
    <row r="117" spans="1:11" x14ac:dyDescent="0.2">
      <c r="A117" s="85" t="s">
        <v>118</v>
      </c>
      <c r="B117" s="86">
        <f>B118+B121+B122+B129+B128</f>
        <v>5954.5151751183148</v>
      </c>
      <c r="C117" s="86">
        <f t="shared" ref="C117:F117" si="13">C118+C121+C122+C129+C128</f>
        <v>5881.8599155390202</v>
      </c>
      <c r="D117" s="86">
        <f t="shared" si="13"/>
        <v>5001.7105930441085</v>
      </c>
      <c r="E117" s="86">
        <f t="shared" si="13"/>
        <v>5398.8422890255079</v>
      </c>
      <c r="F117" s="86">
        <f t="shared" si="13"/>
        <v>6848.9274993941335</v>
      </c>
      <c r="G117" s="23">
        <f t="shared" si="11"/>
        <v>0.24809420186960637</v>
      </c>
      <c r="H117" s="23">
        <f t="shared" si="12"/>
        <v>7.2004642940107135E-3</v>
      </c>
      <c r="J117" s="9"/>
    </row>
    <row r="118" spans="1:11" x14ac:dyDescent="0.2">
      <c r="A118" s="87" t="s">
        <v>119</v>
      </c>
      <c r="B118" s="90">
        <f>SUM(B119:B120)</f>
        <v>2448.5323064415152</v>
      </c>
      <c r="C118" s="90">
        <f>SUM(C119:C120)</f>
        <v>2051.3673605208824</v>
      </c>
      <c r="D118" s="90">
        <f>SUM(D119:D120)</f>
        <v>2083.5773818955349</v>
      </c>
      <c r="E118" s="90">
        <f>SUM(E119:E120)</f>
        <v>2273.0027418261234</v>
      </c>
      <c r="F118" s="90">
        <f>SUM(F119:F120)</f>
        <v>2424.5799822482759</v>
      </c>
      <c r="G118" s="35">
        <f t="shared" si="11"/>
        <v>4.9450583598372434E-2</v>
      </c>
      <c r="H118" s="35">
        <f t="shared" si="12"/>
        <v>6.0424717186359684E-4</v>
      </c>
      <c r="J118" s="9"/>
    </row>
    <row r="119" spans="1:11" outlineLevel="1" x14ac:dyDescent="0.2">
      <c r="A119" s="24" t="s">
        <v>120</v>
      </c>
      <c r="B119" s="55">
        <v>1511.60726515739</v>
      </c>
      <c r="C119" s="55">
        <v>1119.0921236832387</v>
      </c>
      <c r="D119" s="55">
        <v>1121.3195048955351</v>
      </c>
      <c r="E119" s="55">
        <v>1222.7346635961228</v>
      </c>
      <c r="F119" s="55">
        <v>1385.7617450582761</v>
      </c>
      <c r="G119" s="51">
        <f t="shared" si="11"/>
        <v>0.11501775161497609</v>
      </c>
      <c r="H119" s="51">
        <f t="shared" si="12"/>
        <v>7.5603228808770833E-4</v>
      </c>
      <c r="I119" s="20"/>
      <c r="J119" s="20"/>
      <c r="K119" s="20"/>
    </row>
    <row r="120" spans="1:11" outlineLevel="1" x14ac:dyDescent="0.2">
      <c r="A120" s="24" t="s">
        <v>207</v>
      </c>
      <c r="B120" s="55">
        <v>936.9250412841252</v>
      </c>
      <c r="C120" s="55">
        <v>932.27523683764343</v>
      </c>
      <c r="D120" s="55">
        <v>962.25787700000001</v>
      </c>
      <c r="E120" s="55">
        <v>1050.2680782300008</v>
      </c>
      <c r="F120" s="55">
        <v>1038.81823719</v>
      </c>
      <c r="G120" s="51">
        <f t="shared" si="11"/>
        <v>-2.6883497946639752E-2</v>
      </c>
      <c r="H120" s="51">
        <f t="shared" si="12"/>
        <v>-1.5178511622411032E-4</v>
      </c>
      <c r="I120" s="91"/>
      <c r="J120" s="20"/>
    </row>
    <row r="121" spans="1:11" x14ac:dyDescent="0.2">
      <c r="A121" s="87" t="s">
        <v>121</v>
      </c>
      <c r="B121" s="90">
        <v>530.09064563999993</v>
      </c>
      <c r="C121" s="90">
        <v>398.77241360000005</v>
      </c>
      <c r="D121" s="90">
        <v>622.93307007999988</v>
      </c>
      <c r="E121" s="90">
        <v>641.95679261999999</v>
      </c>
      <c r="F121" s="90">
        <v>628.38365481999995</v>
      </c>
      <c r="G121" s="35">
        <f t="shared" si="11"/>
        <v>-3.6959571763043549E-2</v>
      </c>
      <c r="H121" s="35">
        <f t="shared" si="12"/>
        <v>-1.2754868179020053E-4</v>
      </c>
      <c r="J121" s="92"/>
    </row>
    <row r="122" spans="1:11" ht="25.5" x14ac:dyDescent="0.2">
      <c r="A122" s="88" t="s">
        <v>122</v>
      </c>
      <c r="B122" s="152">
        <f>SUM(B123:B127)</f>
        <v>1862.3678096096191</v>
      </c>
      <c r="C122" s="152">
        <f>SUM(C123:C127)</f>
        <v>2121.5507101775002</v>
      </c>
      <c r="D122" s="152">
        <f>SUM(D123:D127)</f>
        <v>1400.2326390919236</v>
      </c>
      <c r="E122" s="152">
        <f>SUM(E123:E127)</f>
        <v>1335.2610375009622</v>
      </c>
      <c r="F122" s="152">
        <f>SUM(F123:F127)</f>
        <v>1441.3346746065602</v>
      </c>
      <c r="G122" s="148">
        <f t="shared" si="11"/>
        <v>6.1998970779933243E-2</v>
      </c>
      <c r="H122" s="148">
        <f t="shared" si="12"/>
        <v>4.4503472787084538E-4</v>
      </c>
      <c r="J122" s="9"/>
    </row>
    <row r="123" spans="1:11" outlineLevel="1" x14ac:dyDescent="0.2">
      <c r="A123" s="24" t="s">
        <v>123</v>
      </c>
      <c r="B123" s="55">
        <v>32.070415369999999</v>
      </c>
      <c r="C123" s="55">
        <v>23.460722480000001</v>
      </c>
      <c r="D123" s="55">
        <v>17.488903739999998</v>
      </c>
      <c r="E123" s="55">
        <v>15.349359250000001</v>
      </c>
      <c r="F123" s="55">
        <v>29.04522875</v>
      </c>
      <c r="G123" s="51">
        <f t="shared" si="11"/>
        <v>0.86170124041852914</v>
      </c>
      <c r="H123" s="51">
        <f t="shared" si="12"/>
        <v>7.1103374819987792E-5</v>
      </c>
    </row>
    <row r="124" spans="1:11" outlineLevel="1" x14ac:dyDescent="0.2">
      <c r="A124" s="24" t="s">
        <v>124</v>
      </c>
      <c r="B124" s="55">
        <v>1154.969361079</v>
      </c>
      <c r="C124" s="55">
        <v>1324.8114694995002</v>
      </c>
      <c r="D124" s="55">
        <v>1157.7359228025209</v>
      </c>
      <c r="E124" s="55">
        <v>924.74793863544517</v>
      </c>
      <c r="F124" s="55">
        <v>972.12289083180758</v>
      </c>
      <c r="G124" s="51">
        <f t="shared" si="11"/>
        <v>3.424453694710216E-2</v>
      </c>
      <c r="H124" s="51">
        <f t="shared" si="12"/>
        <v>1.7023855152117475E-4</v>
      </c>
      <c r="J124" s="62"/>
    </row>
    <row r="125" spans="1:11" ht="29.25" customHeight="1" outlineLevel="1" x14ac:dyDescent="0.2">
      <c r="A125" s="24" t="s">
        <v>125</v>
      </c>
      <c r="B125" s="153">
        <v>0</v>
      </c>
      <c r="C125" s="153">
        <v>0</v>
      </c>
      <c r="D125" s="153">
        <v>58.360310980000008</v>
      </c>
      <c r="E125" s="153">
        <v>349.08208158000002</v>
      </c>
      <c r="F125" s="153">
        <v>415.52859735000004</v>
      </c>
      <c r="G125" s="154">
        <f t="shared" si="11"/>
        <v>0.17111299147952136</v>
      </c>
      <c r="H125" s="154">
        <f t="shared" si="12"/>
        <v>3.2110996731473198E-4</v>
      </c>
      <c r="J125" s="9"/>
    </row>
    <row r="126" spans="1:11" outlineLevel="1" x14ac:dyDescent="0.2">
      <c r="A126" s="24" t="s">
        <v>126</v>
      </c>
      <c r="B126" s="55">
        <v>442.64405951061917</v>
      </c>
      <c r="C126" s="55">
        <v>475.99631718000001</v>
      </c>
      <c r="D126" s="55">
        <v>119.8327619330676</v>
      </c>
      <c r="E126" s="55">
        <v>0</v>
      </c>
      <c r="F126" s="55">
        <v>9.790621491987487</v>
      </c>
      <c r="G126" s="51"/>
      <c r="H126" s="51"/>
      <c r="J126" s="9"/>
    </row>
    <row r="127" spans="1:11" outlineLevel="1" x14ac:dyDescent="0.2">
      <c r="A127" s="24" t="s">
        <v>127</v>
      </c>
      <c r="B127" s="55">
        <v>232.68397364999998</v>
      </c>
      <c r="C127" s="55">
        <v>297.28220101800002</v>
      </c>
      <c r="D127" s="55">
        <v>46.81473963633497</v>
      </c>
      <c r="E127" s="55">
        <v>46.081658035517016</v>
      </c>
      <c r="F127" s="55">
        <v>14.847336182764968</v>
      </c>
      <c r="G127" s="51">
        <f t="shared" ref="G127:G132" si="14">(F127-(E127/E$185))/(E127/E$185)</f>
        <v>-0.68300976545857539</v>
      </c>
      <c r="H127" s="51">
        <f t="shared" ref="H127:H132" si="15">((F127-(E127/E$185))/(E127/E$185))*((E127/E$185)/E$180)</f>
        <v>-1.6919918054404803E-4</v>
      </c>
      <c r="J127" s="9"/>
    </row>
    <row r="128" spans="1:11" outlineLevel="1" x14ac:dyDescent="0.2">
      <c r="A128" s="32" t="s">
        <v>184</v>
      </c>
      <c r="B128" s="79">
        <v>637.77830519123859</v>
      </c>
      <c r="C128" s="79">
        <v>802.8494300799</v>
      </c>
      <c r="D128" s="79">
        <v>638.78172000665029</v>
      </c>
      <c r="E128" s="79">
        <v>909.41105104503299</v>
      </c>
      <c r="F128" s="79">
        <v>2119.1766899161412</v>
      </c>
      <c r="G128" s="35">
        <f t="shared" si="14"/>
        <v>1.2926215937249104</v>
      </c>
      <c r="H128" s="35">
        <f t="shared" si="15"/>
        <v>6.319385939466635E-3</v>
      </c>
      <c r="J128" s="9"/>
    </row>
    <row r="129" spans="1:14" s="126" customFormat="1" x14ac:dyDescent="0.2">
      <c r="A129" s="88" t="s">
        <v>209</v>
      </c>
      <c r="B129" s="89">
        <f>SUM(B130:B135)</f>
        <v>475.74610823594242</v>
      </c>
      <c r="C129" s="89">
        <f t="shared" ref="C129:F129" si="16">SUM(C130:C135)</f>
        <v>507.3200011607376</v>
      </c>
      <c r="D129" s="89">
        <f t="shared" si="16"/>
        <v>256.18578196999999</v>
      </c>
      <c r="E129" s="89">
        <f t="shared" si="16"/>
        <v>239.21066603338934</v>
      </c>
      <c r="F129" s="89">
        <f t="shared" si="16"/>
        <v>235.45249780315689</v>
      </c>
      <c r="G129" s="35">
        <f t="shared" si="14"/>
        <v>-3.1614674916519529E-2</v>
      </c>
      <c r="H129" s="35">
        <f t="shared" si="15"/>
        <v>-4.0654863400161927E-5</v>
      </c>
      <c r="J129" s="127"/>
    </row>
    <row r="130" spans="1:14" outlineLevel="1" x14ac:dyDescent="0.2">
      <c r="A130" s="24" t="s">
        <v>185</v>
      </c>
      <c r="B130" s="55">
        <v>250.54150866999998</v>
      </c>
      <c r="C130" s="55">
        <v>287.14089375999998</v>
      </c>
      <c r="D130" s="55">
        <v>55.049512060000005</v>
      </c>
      <c r="E130" s="55">
        <v>33.903861253389323</v>
      </c>
      <c r="F130" s="55">
        <v>7.500563453156893</v>
      </c>
      <c r="G130" s="51">
        <f t="shared" si="14"/>
        <v>-0.7823442398040612</v>
      </c>
      <c r="H130" s="51">
        <f t="shared" si="15"/>
        <v>-1.4259040312973001E-4</v>
      </c>
    </row>
    <row r="131" spans="1:14" outlineLevel="1" x14ac:dyDescent="0.2">
      <c r="A131" s="24" t="s">
        <v>186</v>
      </c>
      <c r="B131" s="55">
        <v>78.767892000000003</v>
      </c>
      <c r="C131" s="55">
        <v>78.986339999999998</v>
      </c>
      <c r="D131" s="55">
        <v>79.599946000000003</v>
      </c>
      <c r="E131" s="55">
        <v>82.237714999999994</v>
      </c>
      <c r="F131" s="55">
        <v>91.760406000000003</v>
      </c>
      <c r="G131" s="51">
        <f t="shared" si="14"/>
        <v>9.7765883015387772E-2</v>
      </c>
      <c r="H131" s="51">
        <f t="shared" si="15"/>
        <v>4.3221676395159255E-5</v>
      </c>
    </row>
    <row r="132" spans="1:14" outlineLevel="1" x14ac:dyDescent="0.2">
      <c r="A132" s="24" t="s">
        <v>187</v>
      </c>
      <c r="B132" s="55">
        <v>81.087740999999994</v>
      </c>
      <c r="C132" s="55">
        <v>81.109863000000004</v>
      </c>
      <c r="D132" s="55">
        <v>85.750258000000002</v>
      </c>
      <c r="E132" s="55">
        <v>88.352586150000008</v>
      </c>
      <c r="F132" s="55">
        <v>94.955562</v>
      </c>
      <c r="G132" s="51">
        <f t="shared" si="14"/>
        <v>5.7369015867702572E-2</v>
      </c>
      <c r="H132" s="51">
        <f t="shared" si="15"/>
        <v>2.7248331328730732E-5</v>
      </c>
    </row>
    <row r="133" spans="1:14" ht="15.75" customHeight="1" outlineLevel="1" x14ac:dyDescent="0.25">
      <c r="A133" s="24" t="s">
        <v>128</v>
      </c>
      <c r="B133" s="55">
        <v>15.133842855942399</v>
      </c>
      <c r="C133" s="55">
        <v>15.822946960737601</v>
      </c>
      <c r="D133" s="55">
        <v>0</v>
      </c>
      <c r="E133" s="55">
        <v>0</v>
      </c>
      <c r="F133" s="55">
        <v>0</v>
      </c>
      <c r="G133" s="51"/>
      <c r="H133" s="51"/>
      <c r="I133"/>
      <c r="J133" s="93"/>
      <c r="K133"/>
      <c r="L133" s="56"/>
      <c r="N133" s="9"/>
    </row>
    <row r="134" spans="1:14" outlineLevel="1" x14ac:dyDescent="0.2">
      <c r="A134" s="24" t="s">
        <v>188</v>
      </c>
      <c r="B134" s="55">
        <v>23.521977339999999</v>
      </c>
      <c r="C134" s="55">
        <v>12.5764365</v>
      </c>
      <c r="D134" s="55">
        <v>3.2500000000000001E-2</v>
      </c>
      <c r="E134" s="55">
        <v>0</v>
      </c>
      <c r="F134" s="55">
        <v>0</v>
      </c>
      <c r="G134" s="51"/>
      <c r="H134" s="51"/>
    </row>
    <row r="135" spans="1:14" ht="28.5" customHeight="1" outlineLevel="1" x14ac:dyDescent="0.2">
      <c r="A135" s="24" t="s">
        <v>129</v>
      </c>
      <c r="B135" s="153">
        <v>26.693146369999997</v>
      </c>
      <c r="C135" s="153">
        <v>31.683520940000012</v>
      </c>
      <c r="D135" s="153">
        <v>35.753565909999971</v>
      </c>
      <c r="E135" s="153">
        <v>34.716503629999998</v>
      </c>
      <c r="F135" s="153">
        <v>41.235966349999991</v>
      </c>
      <c r="G135" s="154">
        <f t="shared" ref="G135:G144" si="17">(F135-(E135/E$185))/(E135/E$185)</f>
        <v>0.16859933353146889</v>
      </c>
      <c r="H135" s="154">
        <f t="shared" ref="H135:H144" si="18">((F135-(E135/E$185))/(E135/E$185))*((E135/E$185)/E$180)</f>
        <v>3.1465532005678177E-5</v>
      </c>
    </row>
    <row r="136" spans="1:14" x14ac:dyDescent="0.2">
      <c r="A136" s="85" t="s">
        <v>130</v>
      </c>
      <c r="B136" s="86">
        <f>SUM(B137:B139)</f>
        <v>238.12770592978779</v>
      </c>
      <c r="C136" s="86">
        <f>SUM(C137:C139)</f>
        <v>299.16887338903928</v>
      </c>
      <c r="D136" s="86">
        <f>SUM(D137:D139)</f>
        <v>300.59246174571638</v>
      </c>
      <c r="E136" s="86">
        <f>SUM(E137:E139)</f>
        <v>497.39691720812948</v>
      </c>
      <c r="F136" s="86">
        <f>SUM(F137:F139)</f>
        <v>765.88466241277661</v>
      </c>
      <c r="G136" s="23">
        <f t="shared" si="17"/>
        <v>0.51490612303608585</v>
      </c>
      <c r="H136" s="23">
        <f t="shared" si="18"/>
        <v>1.3768112025018993E-3</v>
      </c>
    </row>
    <row r="137" spans="1:14" x14ac:dyDescent="0.2">
      <c r="A137" s="87" t="s">
        <v>131</v>
      </c>
      <c r="B137" s="90">
        <v>180.86386433903289</v>
      </c>
      <c r="C137" s="90">
        <v>235.55451543999999</v>
      </c>
      <c r="D137" s="90">
        <v>206.82913915</v>
      </c>
      <c r="E137" s="90">
        <v>195.42823250000001</v>
      </c>
      <c r="F137" s="90">
        <v>232.78114592000003</v>
      </c>
      <c r="G137" s="35">
        <f t="shared" si="17"/>
        <v>0.17188753642050278</v>
      </c>
      <c r="H137" s="35">
        <f t="shared" si="18"/>
        <v>1.8058219878536446E-4</v>
      </c>
    </row>
    <row r="138" spans="1:14" x14ac:dyDescent="0.2">
      <c r="A138" s="87" t="s">
        <v>132</v>
      </c>
      <c r="B138" s="90">
        <v>4.9256056600000004</v>
      </c>
      <c r="C138" s="90">
        <v>5.64124172</v>
      </c>
      <c r="D138" s="90">
        <v>7.22</v>
      </c>
      <c r="E138" s="90">
        <v>225.5</v>
      </c>
      <c r="F138" s="90">
        <v>396.67988000000003</v>
      </c>
      <c r="G138" s="35">
        <f t="shared" si="17"/>
        <v>0.73068912494024552</v>
      </c>
      <c r="H138" s="35">
        <f t="shared" si="18"/>
        <v>8.8577299444020212E-4</v>
      </c>
    </row>
    <row r="139" spans="1:14" x14ac:dyDescent="0.2">
      <c r="A139" s="87" t="s">
        <v>209</v>
      </c>
      <c r="B139" s="90">
        <f>SUM(B140:B145)</f>
        <v>52.338235930754891</v>
      </c>
      <c r="C139" s="90">
        <f>SUM(C140:C145)</f>
        <v>57.973116229039292</v>
      </c>
      <c r="D139" s="90">
        <f>SUM(D140:D145)</f>
        <v>86.543322595716376</v>
      </c>
      <c r="E139" s="90">
        <f>SUM(E140:E145)</f>
        <v>76.468684708129445</v>
      </c>
      <c r="F139" s="90">
        <f>SUM(F140:F145)</f>
        <v>136.42363649277655</v>
      </c>
      <c r="G139" s="35">
        <f t="shared" si="17"/>
        <v>0.75521951717492819</v>
      </c>
      <c r="H139" s="35">
        <f t="shared" si="18"/>
        <v>3.1045600927633293E-4</v>
      </c>
    </row>
    <row r="140" spans="1:14" outlineLevel="1" x14ac:dyDescent="0.2">
      <c r="A140" s="24" t="s">
        <v>134</v>
      </c>
      <c r="B140" s="55">
        <v>41.453808670000001</v>
      </c>
      <c r="C140" s="55">
        <v>45.303112730000002</v>
      </c>
      <c r="D140" s="55">
        <v>61.31016494</v>
      </c>
      <c r="E140" s="55">
        <v>49.373013280000002</v>
      </c>
      <c r="F140" s="55">
        <v>47.549577889999995</v>
      </c>
      <c r="G140" s="51">
        <f t="shared" si="17"/>
        <v>-5.2492905854709761E-2</v>
      </c>
      <c r="H140" s="51">
        <f t="shared" si="18"/>
        <v>-1.3932642498735921E-5</v>
      </c>
    </row>
    <row r="141" spans="1:14" outlineLevel="1" x14ac:dyDescent="0.2">
      <c r="A141" s="24" t="s">
        <v>135</v>
      </c>
      <c r="B141" s="55">
        <v>0</v>
      </c>
      <c r="C141" s="55">
        <v>1.68</v>
      </c>
      <c r="D141" s="55">
        <v>6.468744</v>
      </c>
      <c r="E141" s="55">
        <v>14.452961380000001</v>
      </c>
      <c r="F141" s="55">
        <v>5.6277574599999998</v>
      </c>
      <c r="G141" s="51">
        <f t="shared" si="17"/>
        <v>-0.61690721927794034</v>
      </c>
      <c r="H141" s="51">
        <f t="shared" si="18"/>
        <v>-4.7931380792431108E-5</v>
      </c>
    </row>
    <row r="142" spans="1:14" outlineLevel="1" x14ac:dyDescent="0.2">
      <c r="A142" s="24" t="s">
        <v>136</v>
      </c>
      <c r="B142" s="55">
        <v>0</v>
      </c>
      <c r="C142" s="55">
        <v>0</v>
      </c>
      <c r="D142" s="55">
        <v>7.4338550138999997</v>
      </c>
      <c r="E142" s="55">
        <v>1.9121607581294513</v>
      </c>
      <c r="F142" s="55">
        <v>73.584891074070825</v>
      </c>
      <c r="G142" s="51">
        <f t="shared" si="17"/>
        <v>36.860791410670835</v>
      </c>
      <c r="H142" s="51">
        <f t="shared" si="18"/>
        <v>3.7890671514105692E-4</v>
      </c>
    </row>
    <row r="143" spans="1:14" outlineLevel="1" x14ac:dyDescent="0.2">
      <c r="A143" s="24" t="s">
        <v>137</v>
      </c>
      <c r="B143" s="55">
        <v>10.88442726075489</v>
      </c>
      <c r="C143" s="55">
        <v>10.990003499039293</v>
      </c>
      <c r="D143" s="55">
        <v>10.089192641816386</v>
      </c>
      <c r="E143" s="55">
        <v>7.07665159</v>
      </c>
      <c r="F143" s="55">
        <v>6.6755311987057437</v>
      </c>
      <c r="G143" s="51">
        <f t="shared" si="17"/>
        <v>-7.1924189026334157E-2</v>
      </c>
      <c r="H143" s="51">
        <f t="shared" si="18"/>
        <v>-2.7361886268417405E-6</v>
      </c>
    </row>
    <row r="144" spans="1:14" outlineLevel="1" x14ac:dyDescent="0.2">
      <c r="A144" s="24" t="s">
        <v>138</v>
      </c>
      <c r="B144" s="55">
        <v>0</v>
      </c>
      <c r="C144" s="55">
        <v>0</v>
      </c>
      <c r="D144" s="55">
        <v>1.241366</v>
      </c>
      <c r="E144" s="55">
        <v>3.653897700000003</v>
      </c>
      <c r="F144" s="55">
        <v>1.7918788699999972</v>
      </c>
      <c r="G144" s="51">
        <f t="shared" si="17"/>
        <v>-0.51752179248753571</v>
      </c>
      <c r="H144" s="51">
        <f t="shared" si="18"/>
        <v>-1.0165488931747054E-5</v>
      </c>
    </row>
    <row r="145" spans="1:8" outlineLevel="1" x14ac:dyDescent="0.2">
      <c r="A145" s="24" t="s">
        <v>139</v>
      </c>
      <c r="B145" s="55">
        <v>0</v>
      </c>
      <c r="C145" s="55">
        <v>0</v>
      </c>
      <c r="D145" s="55">
        <v>0</v>
      </c>
      <c r="E145" s="55">
        <v>0</v>
      </c>
      <c r="F145" s="55">
        <v>1.194</v>
      </c>
      <c r="G145" s="51"/>
      <c r="H145" s="51"/>
    </row>
    <row r="146" spans="1:8" x14ac:dyDescent="0.2">
      <c r="A146" s="68" t="s">
        <v>140</v>
      </c>
      <c r="B146" s="69">
        <v>1467.4977946871402</v>
      </c>
      <c r="C146" s="69">
        <v>1289.1667649265053</v>
      </c>
      <c r="D146" s="69">
        <v>1444.8389335997183</v>
      </c>
      <c r="E146" s="69">
        <v>1484.4197466460032</v>
      </c>
      <c r="F146" s="69">
        <v>1386.7266064873058</v>
      </c>
      <c r="G146" s="18">
        <f t="shared" ref="G146:G160" si="19">(F146-(E146/E$185))/(E146/E$185)</f>
        <v>-8.0906778639626531E-2</v>
      </c>
      <c r="H146" s="18">
        <f t="shared" ref="H146:H160" si="20">((F146-(E146/E$185))/(E146/E$185))*((E146/E$185)/E$180)</f>
        <v>-6.4563174822386657E-4</v>
      </c>
    </row>
    <row r="147" spans="1:8" x14ac:dyDescent="0.2">
      <c r="A147" s="68" t="s">
        <v>141</v>
      </c>
      <c r="B147" s="69">
        <f>B148+B153</f>
        <v>6783.7770662226221</v>
      </c>
      <c r="C147" s="69">
        <f>C148+C153</f>
        <v>6867.9947929841401</v>
      </c>
      <c r="D147" s="69">
        <f>D148+D153</f>
        <v>6422.3671759201061</v>
      </c>
      <c r="E147" s="69">
        <f>E148+E153</f>
        <v>7401.495735594006</v>
      </c>
      <c r="F147" s="69">
        <f>F148+F153</f>
        <v>11063.045994740312</v>
      </c>
      <c r="G147" s="18">
        <f t="shared" si="19"/>
        <v>0.47055293570232709</v>
      </c>
      <c r="H147" s="18">
        <f t="shared" si="20"/>
        <v>1.8722818444412367E-2</v>
      </c>
    </row>
    <row r="148" spans="1:8" x14ac:dyDescent="0.2">
      <c r="A148" s="85" t="s">
        <v>142</v>
      </c>
      <c r="B148" s="86">
        <f>B150+B151+B152</f>
        <v>5500.1836049163021</v>
      </c>
      <c r="C148" s="86">
        <f>C150+C151+C152</f>
        <v>5465.3384989204578</v>
      </c>
      <c r="D148" s="86">
        <f>D150+D151+D152</f>
        <v>5130.9647841635251</v>
      </c>
      <c r="E148" s="86">
        <f>E150+E151+E152</f>
        <v>6709.3193321476983</v>
      </c>
      <c r="F148" s="86">
        <f>F150+F151+F152</f>
        <v>10415.692537600013</v>
      </c>
      <c r="G148" s="23">
        <f t="shared" si="19"/>
        <v>0.52733789213655879</v>
      </c>
      <c r="H148" s="23">
        <f t="shared" si="20"/>
        <v>1.9020007642446452E-2</v>
      </c>
    </row>
    <row r="149" spans="1:8" x14ac:dyDescent="0.2">
      <c r="A149" s="94" t="s">
        <v>143</v>
      </c>
      <c r="B149" s="95">
        <v>0</v>
      </c>
      <c r="C149" s="95">
        <v>0</v>
      </c>
      <c r="D149" s="95">
        <v>0</v>
      </c>
      <c r="E149" s="95">
        <v>915.70341787741506</v>
      </c>
      <c r="F149" s="95">
        <v>3326.3280522352743</v>
      </c>
      <c r="G149" s="35">
        <f t="shared" si="19"/>
        <v>2.5738447367445447</v>
      </c>
      <c r="H149" s="35">
        <f t="shared" si="20"/>
        <v>1.2670111180890838E-2</v>
      </c>
    </row>
    <row r="150" spans="1:8" x14ac:dyDescent="0.2">
      <c r="A150" s="94" t="s">
        <v>144</v>
      </c>
      <c r="B150" s="95">
        <v>3195.7030991912861</v>
      </c>
      <c r="C150" s="95">
        <v>3194.416235850982</v>
      </c>
      <c r="D150" s="95">
        <v>3220.9683871335255</v>
      </c>
      <c r="E150" s="95">
        <v>4291.3303808202836</v>
      </c>
      <c r="F150" s="95">
        <v>5662.0196326147388</v>
      </c>
      <c r="G150" s="35">
        <f t="shared" si="19"/>
        <v>0.29809015875517925</v>
      </c>
      <c r="H150" s="35">
        <f t="shared" si="20"/>
        <v>6.8767436493409797E-3</v>
      </c>
    </row>
    <row r="151" spans="1:8" customFormat="1" ht="15" outlineLevel="1" x14ac:dyDescent="0.25">
      <c r="A151" s="24" t="s">
        <v>145</v>
      </c>
      <c r="B151" s="55">
        <v>1297.0069158180002</v>
      </c>
      <c r="C151" s="55">
        <v>1293.5360412746149</v>
      </c>
      <c r="D151" s="55">
        <v>1061.8786606979129</v>
      </c>
      <c r="E151" s="55">
        <v>979.0407955493871</v>
      </c>
      <c r="F151" s="55">
        <v>1716.5733561220015</v>
      </c>
      <c r="G151" s="51">
        <f t="shared" si="19"/>
        <v>0.72499172609618834</v>
      </c>
      <c r="H151" s="51">
        <f t="shared" si="20"/>
        <v>3.8157251491554639E-3</v>
      </c>
    </row>
    <row r="152" spans="1:8" customFormat="1" ht="15" outlineLevel="1" x14ac:dyDescent="0.25">
      <c r="A152" s="24" t="s">
        <v>146</v>
      </c>
      <c r="B152" s="55">
        <v>1007.4735899070158</v>
      </c>
      <c r="C152" s="55">
        <v>977.38622179486083</v>
      </c>
      <c r="D152" s="55">
        <v>848.11773633208702</v>
      </c>
      <c r="E152" s="55">
        <v>1438.9481557780275</v>
      </c>
      <c r="F152" s="55">
        <v>3037.0995488632725</v>
      </c>
      <c r="G152" s="51">
        <f t="shared" si="19"/>
        <v>1.0765352992684301</v>
      </c>
      <c r="H152" s="51">
        <f t="shared" si="20"/>
        <v>8.3275388439500112E-3</v>
      </c>
    </row>
    <row r="153" spans="1:8" ht="13.5" thickBot="1" x14ac:dyDescent="0.25">
      <c r="A153" s="85" t="s">
        <v>203</v>
      </c>
      <c r="B153" s="86">
        <v>1283.5934613063198</v>
      </c>
      <c r="C153" s="86">
        <v>1402.656294063682</v>
      </c>
      <c r="D153" s="86">
        <v>1291.4023917565808</v>
      </c>
      <c r="E153" s="86">
        <v>692.17640344630797</v>
      </c>
      <c r="F153" s="86">
        <v>647.35345714030052</v>
      </c>
      <c r="G153" s="23">
        <f t="shared" si="19"/>
        <v>-7.9868032250979826E-2</v>
      </c>
      <c r="H153" s="23">
        <f t="shared" si="20"/>
        <v>-2.9718919803408317E-4</v>
      </c>
    </row>
    <row r="154" spans="1:8" x14ac:dyDescent="0.2">
      <c r="A154" s="10" t="s">
        <v>147</v>
      </c>
      <c r="B154" s="11">
        <f>B155+B162+B174</f>
        <v>5703.8425336141818</v>
      </c>
      <c r="C154" s="11">
        <f>C155+C162+C174</f>
        <v>5573.4841258020979</v>
      </c>
      <c r="D154" s="11">
        <f>D155+D162+D174</f>
        <v>5825.962007939148</v>
      </c>
      <c r="E154" s="11">
        <f>E155+E162+E174</f>
        <v>5765.9808230895524</v>
      </c>
      <c r="F154" s="11">
        <f>F155+F162+F174</f>
        <v>6277.3665506318093</v>
      </c>
      <c r="G154" s="12">
        <f t="shared" si="19"/>
        <v>7.109929389711124E-2</v>
      </c>
      <c r="H154" s="12">
        <f t="shared" si="20"/>
        <v>2.2038484514794007E-3</v>
      </c>
    </row>
    <row r="155" spans="1:8" s="14" customFormat="1" x14ac:dyDescent="0.2">
      <c r="A155" s="85" t="s">
        <v>148</v>
      </c>
      <c r="B155" s="86">
        <f>SUM(B156:B158)</f>
        <v>5251.9224283800004</v>
      </c>
      <c r="C155" s="86">
        <f>SUM(C156:C158)</f>
        <v>5172.8189214000004</v>
      </c>
      <c r="D155" s="86">
        <f>SUM(D156:D158)</f>
        <v>5334.845224719088</v>
      </c>
      <c r="E155" s="86">
        <f>SUM(E156:E158)</f>
        <v>5279.8985188099996</v>
      </c>
      <c r="F155" s="86">
        <f>SUM(F156:F158)</f>
        <v>5737.0157364006836</v>
      </c>
      <c r="G155" s="96">
        <f t="shared" si="19"/>
        <v>6.902018010364222E-2</v>
      </c>
      <c r="H155" s="96">
        <f t="shared" si="20"/>
        <v>1.9590472419028647E-3</v>
      </c>
    </row>
    <row r="156" spans="1:8" x14ac:dyDescent="0.2">
      <c r="A156" s="87" t="s">
        <v>149</v>
      </c>
      <c r="B156" s="90">
        <v>4481.51991198</v>
      </c>
      <c r="C156" s="90">
        <v>4424.3007392500003</v>
      </c>
      <c r="D156" s="90">
        <v>4459.9305946000004</v>
      </c>
      <c r="E156" s="90">
        <v>4538.9689920399996</v>
      </c>
      <c r="F156" s="90">
        <v>4902.8180628200007</v>
      </c>
      <c r="G156" s="80">
        <f t="shared" si="19"/>
        <v>6.2708120878961091E-2</v>
      </c>
      <c r="H156" s="80">
        <f t="shared" si="20"/>
        <v>1.5301156183829779E-3</v>
      </c>
    </row>
    <row r="157" spans="1:8" x14ac:dyDescent="0.2">
      <c r="A157" s="88" t="s">
        <v>150</v>
      </c>
      <c r="B157" s="89">
        <v>579.15181940000002</v>
      </c>
      <c r="C157" s="89">
        <v>547.33990815000004</v>
      </c>
      <c r="D157" s="89">
        <v>482.89232043999999</v>
      </c>
      <c r="E157" s="89">
        <v>544.36691377</v>
      </c>
      <c r="F157" s="89">
        <v>642.40477558068312</v>
      </c>
      <c r="G157" s="80">
        <f t="shared" si="19"/>
        <v>0.16102742193590278</v>
      </c>
      <c r="H157" s="80">
        <f t="shared" si="20"/>
        <v>4.7123203483767439E-4</v>
      </c>
    </row>
    <row r="158" spans="1:8" s="126" customFormat="1" x14ac:dyDescent="0.2">
      <c r="A158" s="88" t="s">
        <v>214</v>
      </c>
      <c r="B158" s="89">
        <v>191.250697</v>
      </c>
      <c r="C158" s="89">
        <v>201.17827399999999</v>
      </c>
      <c r="D158" s="89">
        <v>392.02230967908781</v>
      </c>
      <c r="E158" s="89">
        <v>196.562613</v>
      </c>
      <c r="F158" s="89">
        <v>191.79289800000001</v>
      </c>
      <c r="G158" s="80">
        <f t="shared" si="19"/>
        <v>-4.0031367679606293E-2</v>
      </c>
      <c r="H158" s="80">
        <f t="shared" si="20"/>
        <v>-4.2300411317785622E-5</v>
      </c>
    </row>
    <row r="159" spans="1:8" outlineLevel="1" x14ac:dyDescent="0.2">
      <c r="A159" s="24" t="s">
        <v>189</v>
      </c>
      <c r="B159" s="55">
        <v>70.2</v>
      </c>
      <c r="C159" s="55">
        <v>77.607776000000001</v>
      </c>
      <c r="D159" s="55">
        <v>78.913193679087783</v>
      </c>
      <c r="E159" s="55">
        <v>78.8</v>
      </c>
      <c r="F159" s="55">
        <v>80.5</v>
      </c>
      <c r="G159" s="63">
        <f t="shared" si="19"/>
        <v>5.0672010643445951E-3</v>
      </c>
      <c r="H159" s="63">
        <f t="shared" si="20"/>
        <v>2.1465331514407614E-6</v>
      </c>
    </row>
    <row r="160" spans="1:8" outlineLevel="1" x14ac:dyDescent="0.2">
      <c r="A160" s="24" t="s">
        <v>190</v>
      </c>
      <c r="B160" s="55">
        <v>121.050697</v>
      </c>
      <c r="C160" s="55">
        <v>123.570498</v>
      </c>
      <c r="D160" s="55">
        <v>125.20911599999999</v>
      </c>
      <c r="E160" s="55">
        <v>117.762613</v>
      </c>
      <c r="F160" s="55">
        <v>110.992898</v>
      </c>
      <c r="G160" s="63">
        <f t="shared" si="19"/>
        <v>-7.2715084292207632E-2</v>
      </c>
      <c r="H160" s="63">
        <f t="shared" si="20"/>
        <v>-4.6033626626269656E-5</v>
      </c>
    </row>
    <row r="161" spans="1:14" outlineLevel="1" x14ac:dyDescent="0.2">
      <c r="A161" s="24" t="s">
        <v>191</v>
      </c>
      <c r="B161" s="55">
        <v>0</v>
      </c>
      <c r="C161" s="55">
        <v>0</v>
      </c>
      <c r="D161" s="55">
        <v>187.9</v>
      </c>
      <c r="E161" s="55">
        <v>0</v>
      </c>
      <c r="F161" s="55">
        <v>0.3</v>
      </c>
      <c r="G161" s="63"/>
      <c r="H161" s="63"/>
    </row>
    <row r="162" spans="1:14" s="14" customFormat="1" x14ac:dyDescent="0.2">
      <c r="A162" s="85" t="s">
        <v>151</v>
      </c>
      <c r="B162" s="86">
        <f>B163+B168</f>
        <v>339.20818581418064</v>
      </c>
      <c r="C162" s="86">
        <f>C163+C168</f>
        <v>298.85345230209737</v>
      </c>
      <c r="D162" s="86">
        <f>D163+D168</f>
        <v>407.31137395005925</v>
      </c>
      <c r="E162" s="86">
        <f>E163+E168</f>
        <v>349.07913210955348</v>
      </c>
      <c r="F162" s="86">
        <f>F163+F168</f>
        <v>406.25824675112585</v>
      </c>
      <c r="G162" s="96">
        <f t="shared" ref="G162:G171" si="21">(F162-(E162/E$185))/(E162/E$185)</f>
        <v>0.14499539539466236</v>
      </c>
      <c r="H162" s="96">
        <f t="shared" ref="H162:H177" si="22">((F162-(E162/E$185))/(E162/E$185))*((E162/E$185)/E$180)</f>
        <v>2.7209549013393488E-4</v>
      </c>
    </row>
    <row r="163" spans="1:14" ht="25.5" x14ac:dyDescent="0.2">
      <c r="A163" s="87" t="s">
        <v>152</v>
      </c>
      <c r="B163" s="90">
        <v>100.37331234999999</v>
      </c>
      <c r="C163" s="90">
        <v>118.12985542</v>
      </c>
      <c r="D163" s="90">
        <v>225.8962448893206</v>
      </c>
      <c r="E163" s="90">
        <v>241.12949742955351</v>
      </c>
      <c r="F163" s="90">
        <v>295.52172879112584</v>
      </c>
      <c r="G163" s="80">
        <f t="shared" si="21"/>
        <v>0.20577011448724467</v>
      </c>
      <c r="H163" s="80">
        <f t="shared" si="22"/>
        <v>2.667324693822556E-4</v>
      </c>
    </row>
    <row r="164" spans="1:14" outlineLevel="1" x14ac:dyDescent="0.2">
      <c r="A164" s="24" t="s">
        <v>192</v>
      </c>
      <c r="B164" s="55">
        <v>100.37331234999999</v>
      </c>
      <c r="C164" s="55">
        <v>118.12985542</v>
      </c>
      <c r="D164" s="55">
        <v>193.37760362999998</v>
      </c>
      <c r="E164" s="55">
        <v>149.22550147999999</v>
      </c>
      <c r="F164" s="55">
        <v>150.34536600000001</v>
      </c>
      <c r="G164" s="63">
        <f t="shared" si="21"/>
        <v>-8.7745654384103981E-3</v>
      </c>
      <c r="H164" s="63">
        <f t="shared" si="22"/>
        <v>-7.0390153076698112E-6</v>
      </c>
    </row>
    <row r="165" spans="1:14" outlineLevel="1" x14ac:dyDescent="0.2">
      <c r="A165" s="24" t="s">
        <v>193</v>
      </c>
      <c r="B165" s="55">
        <v>0</v>
      </c>
      <c r="C165" s="55">
        <v>0</v>
      </c>
      <c r="D165" s="55">
        <v>0</v>
      </c>
      <c r="E165" s="55">
        <v>2.2000000000000002</v>
      </c>
      <c r="F165" s="55">
        <v>38.5</v>
      </c>
      <c r="G165" s="63">
        <f t="shared" si="21"/>
        <v>16.217238139971816</v>
      </c>
      <c r="H165" s="63">
        <f t="shared" si="22"/>
        <v>1.9179744627348061E-4</v>
      </c>
    </row>
    <row r="166" spans="1:14" outlineLevel="1" x14ac:dyDescent="0.2">
      <c r="A166" s="24" t="s">
        <v>194</v>
      </c>
      <c r="B166" s="55">
        <v>0</v>
      </c>
      <c r="C166" s="55">
        <v>0</v>
      </c>
      <c r="D166" s="55">
        <v>32.518641259320631</v>
      </c>
      <c r="E166" s="55">
        <v>80.787995949553519</v>
      </c>
      <c r="F166" s="55">
        <v>86.693362791125836</v>
      </c>
      <c r="G166" s="63">
        <f t="shared" si="21"/>
        <v>5.5758172829695217E-2</v>
      </c>
      <c r="H166" s="63">
        <f t="shared" si="22"/>
        <v>2.421578846195859E-5</v>
      </c>
    </row>
    <row r="167" spans="1:14" outlineLevel="1" x14ac:dyDescent="0.2">
      <c r="A167" s="24" t="s">
        <v>195</v>
      </c>
      <c r="B167" s="55">
        <v>0</v>
      </c>
      <c r="C167" s="55">
        <v>0</v>
      </c>
      <c r="D167" s="55">
        <v>0</v>
      </c>
      <c r="E167" s="55">
        <v>8.9160000000000004</v>
      </c>
      <c r="F167" s="55">
        <v>19.983000000000001</v>
      </c>
      <c r="G167" s="63">
        <f t="shared" si="21"/>
        <v>1.2050379398260387</v>
      </c>
      <c r="H167" s="63">
        <f t="shared" si="22"/>
        <v>5.77582499544863E-5</v>
      </c>
    </row>
    <row r="168" spans="1:14" x14ac:dyDescent="0.2">
      <c r="A168" s="87" t="s">
        <v>210</v>
      </c>
      <c r="B168" s="90">
        <f>SUM(B169:B173)</f>
        <v>238.83487346418065</v>
      </c>
      <c r="C168" s="90">
        <f t="shared" ref="C168:F168" si="23">SUM(C169:C173)</f>
        <v>180.72359688209738</v>
      </c>
      <c r="D168" s="90">
        <f t="shared" si="23"/>
        <v>181.41512906073865</v>
      </c>
      <c r="E168" s="90">
        <f t="shared" si="23"/>
        <v>107.94963468</v>
      </c>
      <c r="F168" s="90">
        <f t="shared" si="23"/>
        <v>110.73651796000001</v>
      </c>
      <c r="G168" s="80">
        <f t="shared" si="21"/>
        <v>9.2415550536739631E-3</v>
      </c>
      <c r="H168" s="80">
        <f t="shared" si="22"/>
        <v>5.3630207516788644E-6</v>
      </c>
    </row>
    <row r="169" spans="1:14" outlineLevel="1" x14ac:dyDescent="0.2">
      <c r="A169" s="24" t="s">
        <v>196</v>
      </c>
      <c r="B169" s="55">
        <v>184.94522820418067</v>
      </c>
      <c r="C169" s="55">
        <v>130.02692603</v>
      </c>
      <c r="D169" s="55">
        <v>119.29239540073866</v>
      </c>
      <c r="E169" s="55">
        <v>53.560423560000004</v>
      </c>
      <c r="F169" s="55">
        <v>62.824056670000004</v>
      </c>
      <c r="G169" s="63">
        <f t="shared" si="21"/>
        <v>0.15400425774108084</v>
      </c>
      <c r="H169" s="63">
        <f t="shared" si="22"/>
        <v>4.4342479726764691E-5</v>
      </c>
    </row>
    <row r="170" spans="1:14" outlineLevel="1" x14ac:dyDescent="0.2">
      <c r="A170" s="24" t="s">
        <v>197</v>
      </c>
      <c r="B170" s="55">
        <v>0</v>
      </c>
      <c r="C170" s="55">
        <v>12</v>
      </c>
      <c r="D170" s="55">
        <v>35.698</v>
      </c>
      <c r="E170" s="55">
        <v>32.737499999999997</v>
      </c>
      <c r="F170" s="55">
        <v>14.653</v>
      </c>
      <c r="G170" s="63">
        <f t="shared" si="21"/>
        <v>-0.55964140648665117</v>
      </c>
      <c r="H170" s="63">
        <f t="shared" si="22"/>
        <v>-9.8491464752319179E-5</v>
      </c>
    </row>
    <row r="171" spans="1:14" outlineLevel="1" x14ac:dyDescent="0.2">
      <c r="A171" s="24" t="s">
        <v>198</v>
      </c>
      <c r="B171" s="55">
        <v>37.258296489999999</v>
      </c>
      <c r="C171" s="55">
        <v>28.22343527</v>
      </c>
      <c r="D171" s="55">
        <v>26.424733660000001</v>
      </c>
      <c r="E171" s="55">
        <v>21.651711120000002</v>
      </c>
      <c r="F171" s="55">
        <v>33.259461289999997</v>
      </c>
      <c r="G171" s="63">
        <f t="shared" si="21"/>
        <v>0.51129214225911201</v>
      </c>
      <c r="H171" s="63">
        <f t="shared" si="22"/>
        <v>5.9512005777233274E-5</v>
      </c>
    </row>
    <row r="172" spans="1:14" outlineLevel="1" x14ac:dyDescent="0.2">
      <c r="A172" s="24" t="s">
        <v>179</v>
      </c>
      <c r="B172" s="55">
        <v>9.6715999999999996E-2</v>
      </c>
      <c r="C172" s="55">
        <v>0</v>
      </c>
      <c r="D172" s="55">
        <v>0</v>
      </c>
      <c r="E172" s="55">
        <v>0</v>
      </c>
      <c r="F172" s="55">
        <v>0</v>
      </c>
      <c r="G172" s="63"/>
      <c r="H172" s="63"/>
    </row>
    <row r="173" spans="1:14" outlineLevel="1" x14ac:dyDescent="0.2">
      <c r="A173" s="24" t="s">
        <v>180</v>
      </c>
      <c r="B173" s="55">
        <v>16.534632769999998</v>
      </c>
      <c r="C173" s="55">
        <v>10.47323558209737</v>
      </c>
      <c r="D173" s="55">
        <v>0</v>
      </c>
      <c r="E173" s="55">
        <v>0</v>
      </c>
      <c r="F173" s="55">
        <v>0</v>
      </c>
      <c r="G173" s="63"/>
      <c r="H173" s="63"/>
    </row>
    <row r="174" spans="1:14" s="14" customFormat="1" x14ac:dyDescent="0.2">
      <c r="A174" s="85" t="s">
        <v>153</v>
      </c>
      <c r="B174" s="86">
        <v>112.71191942</v>
      </c>
      <c r="C174" s="86">
        <v>101.81175209999999</v>
      </c>
      <c r="D174" s="86">
        <v>83.805409269999998</v>
      </c>
      <c r="E174" s="86">
        <v>137.00317216999997</v>
      </c>
      <c r="F174" s="86">
        <v>134.09256747999999</v>
      </c>
      <c r="G174" s="96">
        <f t="shared" ref="G174:H178" si="24">(F174-(E174/E$185))/(E174/E$185)</f>
        <v>-3.7059348736975743E-2</v>
      </c>
      <c r="H174" s="96">
        <f t="shared" si="22"/>
        <v>-2.7294280557405029E-5</v>
      </c>
    </row>
    <row r="175" spans="1:14" ht="15.75" customHeight="1" outlineLevel="1" x14ac:dyDescent="0.25">
      <c r="A175" s="24" t="s">
        <v>181</v>
      </c>
      <c r="B175" s="55">
        <v>40.859138000000002</v>
      </c>
      <c r="C175" s="55">
        <v>37.334490000000002</v>
      </c>
      <c r="D175" s="55">
        <v>35.640593000000003</v>
      </c>
      <c r="E175" s="55">
        <v>65.824163149999976</v>
      </c>
      <c r="F175" s="55">
        <v>55.548698479999985</v>
      </c>
      <c r="G175" s="63">
        <f t="shared" si="24"/>
        <v>-0.16974026008723636</v>
      </c>
      <c r="H175" s="63">
        <f t="shared" si="22"/>
        <v>-6.0063889946003268E-5</v>
      </c>
      <c r="I175" s="93"/>
      <c r="J175" s="93"/>
      <c r="K175"/>
      <c r="L175" s="56"/>
      <c r="N175" s="9"/>
    </row>
    <row r="176" spans="1:14" ht="15.75" customHeight="1" outlineLevel="1" x14ac:dyDescent="0.25">
      <c r="A176" s="24" t="s">
        <v>182</v>
      </c>
      <c r="B176" s="55">
        <v>18.510567420000001</v>
      </c>
      <c r="C176" s="55">
        <v>10.3378511</v>
      </c>
      <c r="D176" s="55">
        <v>4.7366572699999994</v>
      </c>
      <c r="E176" s="55">
        <v>4.6790090199999996</v>
      </c>
      <c r="F176" s="55">
        <v>4.7438690000000001</v>
      </c>
      <c r="G176" s="63">
        <f t="shared" si="24"/>
        <v>-2.519893437606854E-3</v>
      </c>
      <c r="H176" s="63">
        <f t="shared" si="22"/>
        <v>-6.3383950446227397E-8</v>
      </c>
      <c r="I176" s="93"/>
      <c r="J176" s="93"/>
      <c r="K176"/>
      <c r="L176" s="56"/>
      <c r="N176" s="9"/>
    </row>
    <row r="177" spans="1:14" ht="15.75" customHeight="1" outlineLevel="1" thickBot="1" x14ac:dyDescent="0.3">
      <c r="A177" s="24" t="s">
        <v>183</v>
      </c>
      <c r="B177" s="55">
        <v>53.342213999999998</v>
      </c>
      <c r="C177" s="55">
        <v>54.139411000000003</v>
      </c>
      <c r="D177" s="55">
        <v>43.428159000000001</v>
      </c>
      <c r="E177" s="55">
        <v>66.5</v>
      </c>
      <c r="F177" s="55">
        <v>73.8</v>
      </c>
      <c r="G177" s="63">
        <f t="shared" si="24"/>
        <v>9.1842899875334061E-2</v>
      </c>
      <c r="H177" s="63">
        <f t="shared" si="22"/>
        <v>3.2832993339044449E-5</v>
      </c>
      <c r="I177" s="93"/>
      <c r="J177" s="93"/>
      <c r="K177"/>
      <c r="L177" s="56"/>
      <c r="N177" s="9"/>
    </row>
    <row r="178" spans="1:14" x14ac:dyDescent="0.2">
      <c r="A178" s="97" t="s">
        <v>154</v>
      </c>
      <c r="B178" s="98">
        <f>B4+B78+B87+B104+B154</f>
        <v>150623.19293264038</v>
      </c>
      <c r="C178" s="98">
        <f>C4+C78+C87+C104+C154</f>
        <v>146542.86555000974</v>
      </c>
      <c r="D178" s="98">
        <f>D4+D78+D87+D104+D154</f>
        <v>154722.8470411296</v>
      </c>
      <c r="E178" s="98">
        <f>E4+E78+E87+E104+E154</f>
        <v>186018.76407189213</v>
      </c>
      <c r="F178" s="98">
        <f>F4+F78+F87+F104+F154</f>
        <v>183766.57523177931</v>
      </c>
      <c r="G178" s="99">
        <f t="shared" si="24"/>
        <v>-2.8069513396034688E-2</v>
      </c>
      <c r="H178" s="99">
        <f t="shared" si="24"/>
        <v>-1.000000152745478</v>
      </c>
    </row>
    <row r="179" spans="1:14" x14ac:dyDescent="0.2">
      <c r="A179" s="100" t="s">
        <v>155</v>
      </c>
      <c r="B179" s="101">
        <f>B178/B184</f>
        <v>6.5566968100287379E-2</v>
      </c>
      <c r="C179" s="101">
        <f t="shared" ref="C179:F179" si="25">C178/C184</f>
        <v>6.2007571406330682E-2</v>
      </c>
      <c r="D179" s="101">
        <f t="shared" si="25"/>
        <v>6.3472524410393513E-2</v>
      </c>
      <c r="E179" s="101">
        <f t="shared" si="25"/>
        <v>8.0511257269364853E-2</v>
      </c>
      <c r="F179" s="101">
        <f t="shared" si="25"/>
        <v>7.3481058684289585E-2</v>
      </c>
      <c r="G179" s="102"/>
      <c r="H179" s="102"/>
    </row>
    <row r="180" spans="1:14" ht="13.5" thickBot="1" x14ac:dyDescent="0.25">
      <c r="A180" s="103" t="s">
        <v>156</v>
      </c>
      <c r="B180" s="104">
        <f>B178/B185</f>
        <v>158405.8376573757</v>
      </c>
      <c r="C180" s="104">
        <f t="shared" ref="C180:F180" si="26">C178/C185</f>
        <v>151319.11958287453</v>
      </c>
      <c r="D180" s="104">
        <f t="shared" si="26"/>
        <v>158018.29672386305</v>
      </c>
      <c r="E180" s="104">
        <f t="shared" si="26"/>
        <v>189073.78435455856</v>
      </c>
      <c r="F180" s="104">
        <f t="shared" si="26"/>
        <v>183766.57523177931</v>
      </c>
      <c r="G180" s="105"/>
      <c r="H180" s="105"/>
    </row>
    <row r="181" spans="1:14" customFormat="1" ht="15" x14ac:dyDescent="0.25"/>
    <row r="182" spans="1:14" customFormat="1" ht="15" x14ac:dyDescent="0.25"/>
    <row r="183" spans="1:14" customFormat="1" ht="15.75" thickBot="1" x14ac:dyDescent="0.3"/>
    <row r="184" spans="1:14" x14ac:dyDescent="0.2">
      <c r="A184" s="97" t="s">
        <v>157</v>
      </c>
      <c r="B184" s="98">
        <v>2297242</v>
      </c>
      <c r="C184" s="98">
        <v>2363306</v>
      </c>
      <c r="D184" s="98">
        <v>2437635</v>
      </c>
      <c r="E184" s="98">
        <v>2310469</v>
      </c>
      <c r="F184" s="98">
        <v>2500870</v>
      </c>
      <c r="G184" s="106"/>
      <c r="H184" s="106"/>
    </row>
    <row r="185" spans="1:14" ht="13.5" thickBot="1" x14ac:dyDescent="0.25">
      <c r="A185" s="103" t="s">
        <v>158</v>
      </c>
      <c r="B185" s="107">
        <v>0.95086895255988735</v>
      </c>
      <c r="C185" s="107">
        <v>0.96843588539220293</v>
      </c>
      <c r="D185" s="107">
        <v>0.97914513856270546</v>
      </c>
      <c r="E185" s="107">
        <v>0.98384217942696095</v>
      </c>
      <c r="F185" s="107">
        <v>1</v>
      </c>
      <c r="G185" s="105"/>
      <c r="H185" s="105"/>
    </row>
    <row r="187" spans="1:14" ht="15.75" customHeight="1" x14ac:dyDescent="0.2">
      <c r="A187" s="137" t="s">
        <v>215</v>
      </c>
      <c r="B187" s="137"/>
      <c r="C187" s="137"/>
      <c r="D187" s="137"/>
      <c r="E187" s="137"/>
      <c r="F187" s="137"/>
      <c r="G187" s="137"/>
      <c r="H187" s="137"/>
    </row>
    <row r="188" spans="1:14" ht="15" customHeight="1" x14ac:dyDescent="0.2">
      <c r="A188" s="137" t="s">
        <v>216</v>
      </c>
      <c r="B188" s="137"/>
      <c r="C188" s="137"/>
      <c r="D188" s="137"/>
      <c r="E188" s="137"/>
      <c r="F188" s="137"/>
      <c r="G188" s="137"/>
    </row>
    <row r="189" spans="1:14" ht="12" customHeight="1" x14ac:dyDescent="0.2">
      <c r="A189" s="137" t="s">
        <v>167</v>
      </c>
      <c r="B189" s="137"/>
      <c r="C189" s="137"/>
      <c r="D189" s="137"/>
      <c r="E189" s="137"/>
      <c r="F189" s="137"/>
    </row>
    <row r="190" spans="1:14" ht="18" customHeight="1" x14ac:dyDescent="0.2">
      <c r="A190" s="137" t="s">
        <v>159</v>
      </c>
      <c r="B190" s="137"/>
      <c r="C190" s="137"/>
      <c r="D190" s="137"/>
      <c r="E190" s="137"/>
    </row>
    <row r="191" spans="1:14" x14ac:dyDescent="0.2">
      <c r="A191" s="70" t="s">
        <v>160</v>
      </c>
    </row>
  </sheetData>
  <mergeCells count="4">
    <mergeCell ref="A187:H187"/>
    <mergeCell ref="A188:G188"/>
    <mergeCell ref="A189:F189"/>
    <mergeCell ref="A190:E190"/>
  </mergeCells>
  <hyperlinks>
    <hyperlink ref="G1" location="'Lisez-moi'!A1" display="Retour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H85"/>
  <sheetViews>
    <sheetView topLeftCell="A58" zoomScale="80" zoomScaleNormal="80" workbookViewId="0">
      <selection activeCell="G80" sqref="G80"/>
    </sheetView>
  </sheetViews>
  <sheetFormatPr baseColWidth="10" defaultRowHeight="12.75" x14ac:dyDescent="0.2"/>
  <cols>
    <col min="1" max="1" width="78.85546875" style="70" customWidth="1"/>
    <col min="2" max="2" width="15.7109375" style="70" customWidth="1"/>
    <col min="3" max="3" width="17.7109375" style="70" customWidth="1"/>
    <col min="4" max="4" width="17.5703125" style="5" customWidth="1"/>
    <col min="5" max="5" width="11.7109375" style="3" customWidth="1"/>
    <col min="6" max="6" width="14.5703125" style="3" customWidth="1"/>
    <col min="7" max="7" width="30" style="3" customWidth="1"/>
    <col min="8" max="16384" width="11.42578125" style="3"/>
  </cols>
  <sheetData>
    <row r="1" spans="1:5" ht="24" customHeight="1" x14ac:dyDescent="0.2">
      <c r="A1" s="1" t="s">
        <v>161</v>
      </c>
      <c r="B1" s="1"/>
      <c r="C1" s="1"/>
      <c r="D1" s="2" t="s">
        <v>1</v>
      </c>
    </row>
    <row r="2" spans="1:5" ht="13.5" thickBot="1" x14ac:dyDescent="0.25">
      <c r="A2" s="4"/>
      <c r="B2" s="4"/>
      <c r="C2" s="4"/>
    </row>
    <row r="3" spans="1:5" ht="39" customHeight="1" thickBot="1" x14ac:dyDescent="0.25">
      <c r="A3" s="6" t="s">
        <v>2</v>
      </c>
      <c r="B3" s="7" t="s">
        <v>6</v>
      </c>
      <c r="C3" s="7" t="s">
        <v>7</v>
      </c>
      <c r="D3" s="8" t="s">
        <v>8</v>
      </c>
      <c r="E3" s="9"/>
    </row>
    <row r="4" spans="1:5" s="14" customFormat="1" ht="20.25" customHeight="1" x14ac:dyDescent="0.2">
      <c r="A4" s="10" t="s">
        <v>10</v>
      </c>
      <c r="B4" s="11">
        <v>72879.312951629836</v>
      </c>
      <c r="C4" s="140">
        <v>80499.951888239331</v>
      </c>
      <c r="D4" s="141">
        <f t="shared" ref="D4:D35" si="0">(C4-(B4/B$80))/(B4/B$80)</f>
        <v>8.6717820214024383E-2</v>
      </c>
      <c r="E4" s="9"/>
    </row>
    <row r="5" spans="1:5" x14ac:dyDescent="0.2">
      <c r="A5" s="15" t="s">
        <v>11</v>
      </c>
      <c r="B5" s="16">
        <v>55628</v>
      </c>
      <c r="C5" s="65">
        <v>61466</v>
      </c>
      <c r="D5" s="142">
        <f t="shared" si="0"/>
        <v>8.7093611142906119E-2</v>
      </c>
      <c r="E5" s="20"/>
    </row>
    <row r="6" spans="1:5" x14ac:dyDescent="0.2">
      <c r="A6" s="21" t="s">
        <v>12</v>
      </c>
      <c r="B6" s="22">
        <v>20558</v>
      </c>
      <c r="C6" s="22">
        <v>21112</v>
      </c>
      <c r="D6" s="96">
        <f t="shared" si="0"/>
        <v>1.0354902814573306E-2</v>
      </c>
      <c r="E6" s="20"/>
    </row>
    <row r="7" spans="1:5" x14ac:dyDescent="0.2">
      <c r="A7" s="27" t="s">
        <v>15</v>
      </c>
      <c r="B7" s="28">
        <v>7934</v>
      </c>
      <c r="C7" s="22">
        <v>8723</v>
      </c>
      <c r="D7" s="96">
        <f t="shared" si="0"/>
        <v>8.1680782851194941E-2</v>
      </c>
      <c r="E7" s="9"/>
    </row>
    <row r="8" spans="1:5" x14ac:dyDescent="0.2">
      <c r="A8" s="27" t="s">
        <v>18</v>
      </c>
      <c r="B8" s="28">
        <v>25770</v>
      </c>
      <c r="C8" s="22">
        <v>30254</v>
      </c>
      <c r="D8" s="96">
        <f t="shared" si="0"/>
        <v>0.15503148220346438</v>
      </c>
      <c r="E8" s="9"/>
    </row>
    <row r="9" spans="1:5" x14ac:dyDescent="0.2">
      <c r="A9" s="32" t="s">
        <v>19</v>
      </c>
      <c r="B9" s="33">
        <v>17390</v>
      </c>
      <c r="C9" s="33">
        <v>20318</v>
      </c>
      <c r="D9" s="80">
        <f t="shared" si="0"/>
        <v>0.14949427266227666</v>
      </c>
      <c r="E9" s="9"/>
    </row>
    <row r="10" spans="1:5" ht="25.5" x14ac:dyDescent="0.2">
      <c r="A10" s="32" t="s">
        <v>20</v>
      </c>
      <c r="B10" s="146">
        <v>7872</v>
      </c>
      <c r="C10" s="146">
        <v>9348</v>
      </c>
      <c r="D10" s="147">
        <f t="shared" si="0"/>
        <v>0.1683125880695161</v>
      </c>
      <c r="E10" s="9"/>
    </row>
    <row r="11" spans="1:5" ht="29.25" customHeight="1" x14ac:dyDescent="0.2">
      <c r="A11" s="32" t="s">
        <v>21</v>
      </c>
      <c r="B11" s="146">
        <v>508</v>
      </c>
      <c r="C11" s="146">
        <v>588</v>
      </c>
      <c r="D11" s="148">
        <f t="shared" si="0"/>
        <v>0.13877795571467133</v>
      </c>
      <c r="E11" s="9"/>
    </row>
    <row r="12" spans="1:5" ht="25.5" x14ac:dyDescent="0.2">
      <c r="A12" s="27" t="s">
        <v>22</v>
      </c>
      <c r="B12" s="28">
        <v>519</v>
      </c>
      <c r="C12" s="28">
        <v>600</v>
      </c>
      <c r="D12" s="23">
        <f t="shared" si="0"/>
        <v>0.13738980280573529</v>
      </c>
      <c r="E12" s="9"/>
    </row>
    <row r="13" spans="1:5" ht="18.75" customHeight="1" x14ac:dyDescent="0.2">
      <c r="A13" s="27" t="s">
        <v>23</v>
      </c>
      <c r="B13" s="28">
        <v>847</v>
      </c>
      <c r="C13" s="28">
        <v>777</v>
      </c>
      <c r="D13" s="23">
        <f t="shared" si="0"/>
        <v>-9.7467091600060674E-2</v>
      </c>
      <c r="E13" s="9"/>
    </row>
    <row r="14" spans="1:5" ht="16.5" customHeight="1" x14ac:dyDescent="0.2">
      <c r="A14" s="15" t="s">
        <v>28</v>
      </c>
      <c r="B14" s="16">
        <v>1527.52</v>
      </c>
      <c r="C14" s="16">
        <v>1721</v>
      </c>
      <c r="D14" s="18">
        <f t="shared" si="0"/>
        <v>0.10845841022952221</v>
      </c>
      <c r="E14" s="9"/>
    </row>
    <row r="15" spans="1:5" ht="15.75" customHeight="1" x14ac:dyDescent="0.2">
      <c r="A15" s="15" t="s">
        <v>33</v>
      </c>
      <c r="B15" s="16">
        <v>8540</v>
      </c>
      <c r="C15" s="16">
        <v>8231</v>
      </c>
      <c r="D15" s="18">
        <f t="shared" si="0"/>
        <v>-5.1755857275958439E-2</v>
      </c>
      <c r="E15" s="9"/>
    </row>
    <row r="16" spans="1:5" x14ac:dyDescent="0.2">
      <c r="A16" s="27" t="s">
        <v>34</v>
      </c>
      <c r="B16" s="28">
        <v>8065</v>
      </c>
      <c r="C16" s="28">
        <v>7852</v>
      </c>
      <c r="D16" s="23">
        <f t="shared" si="0"/>
        <v>-4.2141501195226555E-2</v>
      </c>
      <c r="E16" s="9"/>
    </row>
    <row r="17" spans="1:6" ht="16.5" customHeight="1" x14ac:dyDescent="0.2">
      <c r="A17" s="27" t="s">
        <v>45</v>
      </c>
      <c r="B17" s="28">
        <v>475</v>
      </c>
      <c r="C17" s="28">
        <v>379</v>
      </c>
      <c r="D17" s="23">
        <f t="shared" si="0"/>
        <v>-0.21499750315196167</v>
      </c>
      <c r="E17" s="9"/>
    </row>
    <row r="18" spans="1:6" ht="25.5" customHeight="1" x14ac:dyDescent="0.2">
      <c r="A18" s="15" t="s">
        <v>49</v>
      </c>
      <c r="B18" s="144">
        <v>3025</v>
      </c>
      <c r="C18" s="144">
        <v>3526</v>
      </c>
      <c r="D18" s="145">
        <f t="shared" si="0"/>
        <v>0.14678595856511212</v>
      </c>
      <c r="E18" s="9"/>
    </row>
    <row r="19" spans="1:6" s="49" customFormat="1" x14ac:dyDescent="0.2">
      <c r="A19" s="46" t="s">
        <v>162</v>
      </c>
      <c r="B19" s="47">
        <v>1189</v>
      </c>
      <c r="C19" s="47">
        <v>1319</v>
      </c>
      <c r="D19" s="35">
        <f t="shared" si="0"/>
        <v>9.1411130920236658E-2</v>
      </c>
      <c r="E19" s="9"/>
    </row>
    <row r="20" spans="1:6" s="49" customFormat="1" x14ac:dyDescent="0.2">
      <c r="A20" s="46" t="s">
        <v>163</v>
      </c>
      <c r="B20" s="47">
        <v>1748</v>
      </c>
      <c r="C20" s="47">
        <v>1503</v>
      </c>
      <c r="D20" s="35">
        <f t="shared" si="0"/>
        <v>-0.1540533205499301</v>
      </c>
    </row>
    <row r="21" spans="1:6" x14ac:dyDescent="0.2">
      <c r="A21" s="15" t="s">
        <v>56</v>
      </c>
      <c r="B21" s="16">
        <v>1979.5616878998469</v>
      </c>
      <c r="C21" s="16">
        <v>3328.5307352993304</v>
      </c>
      <c r="D21" s="18">
        <f t="shared" si="0"/>
        <v>0.65427980998195567</v>
      </c>
      <c r="E21" s="9"/>
    </row>
    <row r="22" spans="1:6" x14ac:dyDescent="0.2">
      <c r="A22" s="52" t="s">
        <v>57</v>
      </c>
      <c r="B22" s="33">
        <v>1074.3260096900001</v>
      </c>
      <c r="C22" s="33">
        <v>1278.9406637900001</v>
      </c>
      <c r="D22" s="35">
        <f t="shared" si="0"/>
        <v>0.17122340767305533</v>
      </c>
      <c r="E22" s="9"/>
    </row>
    <row r="23" spans="1:6" ht="15.75" customHeight="1" x14ac:dyDescent="0.2">
      <c r="A23" s="53" t="s">
        <v>164</v>
      </c>
      <c r="B23" s="54">
        <v>852.06323332999989</v>
      </c>
      <c r="C23" s="54">
        <v>1046.22768165</v>
      </c>
      <c r="D23" s="35">
        <f t="shared" si="0"/>
        <v>0.20803583845367143</v>
      </c>
      <c r="E23" s="9"/>
    </row>
    <row r="24" spans="1:6" ht="28.5" customHeight="1" x14ac:dyDescent="0.2">
      <c r="A24" s="32" t="s">
        <v>64</v>
      </c>
      <c r="B24" s="146">
        <v>590.51039866999997</v>
      </c>
      <c r="C24" s="146">
        <v>917.87661563999995</v>
      </c>
      <c r="D24" s="148">
        <f t="shared" si="0"/>
        <v>0.52926304432609561</v>
      </c>
      <c r="E24" s="9"/>
    </row>
    <row r="25" spans="1:6" x14ac:dyDescent="0.2">
      <c r="A25" s="52" t="s">
        <v>165</v>
      </c>
      <c r="B25" s="33">
        <v>82.070033510008557</v>
      </c>
      <c r="C25" s="33">
        <v>263.47541933000025</v>
      </c>
      <c r="D25" s="35">
        <f t="shared" si="0"/>
        <v>2.158500364782328</v>
      </c>
      <c r="E25" s="9"/>
    </row>
    <row r="26" spans="1:6" x14ac:dyDescent="0.2">
      <c r="A26" s="58" t="s">
        <v>72</v>
      </c>
      <c r="B26" s="59">
        <v>62.609038560008557</v>
      </c>
      <c r="C26" s="59">
        <v>242.90479676000027</v>
      </c>
      <c r="D26" s="35">
        <f t="shared" si="0"/>
        <v>2.8170205154734607</v>
      </c>
      <c r="E26" s="20"/>
    </row>
    <row r="27" spans="1:6" x14ac:dyDescent="0.2">
      <c r="A27" s="52" t="s">
        <v>73</v>
      </c>
      <c r="B27" s="33">
        <v>171.61447461983826</v>
      </c>
      <c r="C27" s="33">
        <v>734.72111730932909</v>
      </c>
      <c r="D27" s="35">
        <f t="shared" si="0"/>
        <v>3.2120551132174859</v>
      </c>
      <c r="E27" s="61"/>
      <c r="F27" s="62"/>
    </row>
    <row r="28" spans="1:6" ht="25.5" x14ac:dyDescent="0.2">
      <c r="A28" s="52" t="s">
        <v>74</v>
      </c>
      <c r="B28" s="146">
        <v>2.401047109999972</v>
      </c>
      <c r="C28" s="146">
        <v>31.046590040000655</v>
      </c>
      <c r="D28" s="148">
        <f t="shared" si="0"/>
        <v>11.721509995166226</v>
      </c>
      <c r="E28" s="61"/>
    </row>
    <row r="29" spans="1:6" x14ac:dyDescent="0.2">
      <c r="A29" s="52" t="s">
        <v>212</v>
      </c>
      <c r="B29" s="33">
        <v>58.639724299999997</v>
      </c>
      <c r="C29" s="33">
        <v>102.47032919000002</v>
      </c>
      <c r="D29" s="35">
        <f t="shared" si="0"/>
        <v>0.71922077056709077</v>
      </c>
      <c r="E29" s="9"/>
    </row>
    <row r="30" spans="1:6" ht="13.5" thickBot="1" x14ac:dyDescent="0.25">
      <c r="A30" s="64" t="s">
        <v>78</v>
      </c>
      <c r="B30" s="65">
        <v>2179.2242637300001</v>
      </c>
      <c r="C30" s="65">
        <v>2227.42115294</v>
      </c>
      <c r="D30" s="18">
        <f t="shared" si="0"/>
        <v>5.6013592007783256E-3</v>
      </c>
      <c r="E30" s="62"/>
    </row>
    <row r="31" spans="1:6" s="14" customFormat="1" x14ac:dyDescent="0.2">
      <c r="A31" s="10" t="s">
        <v>82</v>
      </c>
      <c r="B31" s="11">
        <v>11173.946956129999</v>
      </c>
      <c r="C31" s="11">
        <v>10949.78047792</v>
      </c>
      <c r="D31" s="12">
        <f t="shared" si="0"/>
        <v>-3.5895200510716541E-2</v>
      </c>
      <c r="E31" s="9"/>
    </row>
    <row r="32" spans="1:6" x14ac:dyDescent="0.2">
      <c r="A32" s="66" t="s">
        <v>83</v>
      </c>
      <c r="B32" s="67">
        <v>9994.4663397099994</v>
      </c>
      <c r="C32" s="67">
        <v>9848.8866106299993</v>
      </c>
      <c r="D32" s="18">
        <f t="shared" si="0"/>
        <v>-3.0488498477209077E-2</v>
      </c>
      <c r="E32" s="20"/>
      <c r="F32" s="60"/>
    </row>
    <row r="33" spans="1:5" x14ac:dyDescent="0.2">
      <c r="A33" s="46" t="s">
        <v>166</v>
      </c>
      <c r="B33" s="47">
        <v>9992.4236189999992</v>
      </c>
      <c r="C33" s="47">
        <v>9847.6683479999992</v>
      </c>
      <c r="D33" s="35">
        <f t="shared" si="0"/>
        <v>-3.0410252889197482E-2</v>
      </c>
      <c r="E33" s="9"/>
    </row>
    <row r="34" spans="1:5" ht="19.5" customHeight="1" x14ac:dyDescent="0.2">
      <c r="A34" s="68" t="s">
        <v>87</v>
      </c>
      <c r="B34" s="69">
        <v>1179.4806164199999</v>
      </c>
      <c r="C34" s="69">
        <v>1100.8938672900001</v>
      </c>
      <c r="D34" s="18">
        <f t="shared" si="0"/>
        <v>-8.1709519737722211E-2</v>
      </c>
      <c r="E34" s="70"/>
    </row>
    <row r="35" spans="1:5" s="73" customFormat="1" ht="13.5" thickBot="1" x14ac:dyDescent="0.25">
      <c r="A35" s="71" t="s">
        <v>88</v>
      </c>
      <c r="B35" s="72">
        <v>725.5425143299999</v>
      </c>
      <c r="C35" s="72">
        <v>614.84344099999998</v>
      </c>
      <c r="D35" s="51">
        <f t="shared" si="0"/>
        <v>-0.16626676031739726</v>
      </c>
      <c r="E35" s="74"/>
    </row>
    <row r="36" spans="1:5" s="14" customFormat="1" x14ac:dyDescent="0.2">
      <c r="A36" s="10" t="s">
        <v>91</v>
      </c>
      <c r="B36" s="11">
        <v>77812.334594340835</v>
      </c>
      <c r="C36" s="11">
        <v>61623.029971979318</v>
      </c>
      <c r="D36" s="12">
        <f t="shared" ref="D36:D67" si="1">(C36-(B36/B$80))/(B36/B$80)</f>
        <v>-0.22085185560112475</v>
      </c>
      <c r="E36" s="75"/>
    </row>
    <row r="37" spans="1:5" x14ac:dyDescent="0.2">
      <c r="A37" s="68" t="s">
        <v>92</v>
      </c>
      <c r="B37" s="69">
        <v>51947.11484176568</v>
      </c>
      <c r="C37" s="69">
        <v>50975.060114705389</v>
      </c>
      <c r="D37" s="18">
        <f t="shared" si="1"/>
        <v>-3.4567860170163424E-2</v>
      </c>
      <c r="E37" s="20"/>
    </row>
    <row r="38" spans="1:5" x14ac:dyDescent="0.2">
      <c r="A38" s="77" t="s">
        <v>93</v>
      </c>
      <c r="B38" s="78">
        <v>43759.542146610002</v>
      </c>
      <c r="C38" s="78">
        <v>41777.810043759993</v>
      </c>
      <c r="D38" s="35">
        <f t="shared" si="1"/>
        <v>-6.0712940107336272E-2</v>
      </c>
      <c r="E38" s="20"/>
    </row>
    <row r="39" spans="1:5" x14ac:dyDescent="0.2">
      <c r="A39" s="77" t="s">
        <v>94</v>
      </c>
      <c r="B39" s="78">
        <v>3500.3814834999998</v>
      </c>
      <c r="C39" s="78">
        <v>3335.8965270500003</v>
      </c>
      <c r="D39" s="35">
        <f t="shared" si="1"/>
        <v>-6.2389135302457273E-2</v>
      </c>
      <c r="E39" s="20"/>
    </row>
    <row r="40" spans="1:5" ht="17.25" customHeight="1" x14ac:dyDescent="0.2">
      <c r="A40" s="77" t="s">
        <v>95</v>
      </c>
      <c r="B40" s="78">
        <v>1368.5732479856797</v>
      </c>
      <c r="C40" s="78">
        <v>1479.4447149853997</v>
      </c>
      <c r="D40" s="35">
        <f t="shared" si="1"/>
        <v>6.3545641327752256E-2</v>
      </c>
      <c r="E40" s="9"/>
    </row>
    <row r="41" spans="1:5" ht="15" customHeight="1" x14ac:dyDescent="0.2">
      <c r="A41" s="32" t="s">
        <v>205</v>
      </c>
      <c r="B41" s="78">
        <v>285</v>
      </c>
      <c r="C41" s="78">
        <v>1016.8889809999999</v>
      </c>
      <c r="D41" s="35">
        <f t="shared" si="1"/>
        <v>2.5103798993063213</v>
      </c>
      <c r="E41" s="9"/>
    </row>
    <row r="42" spans="1:5" ht="65.25" customHeight="1" x14ac:dyDescent="0.2">
      <c r="A42" s="77" t="s">
        <v>211</v>
      </c>
      <c r="B42" s="149">
        <v>3033.6179636699999</v>
      </c>
      <c r="C42" s="149">
        <v>3365.0198479100004</v>
      </c>
      <c r="D42" s="148">
        <f t="shared" si="1"/>
        <v>9.1320166425178567E-2</v>
      </c>
      <c r="E42" s="9"/>
    </row>
    <row r="43" spans="1:5" x14ac:dyDescent="0.2">
      <c r="A43" s="68" t="s">
        <v>104</v>
      </c>
      <c r="B43" s="69">
        <v>25865.016412505152</v>
      </c>
      <c r="C43" s="69">
        <v>10647.924683863932</v>
      </c>
      <c r="D43" s="18">
        <f t="shared" si="1"/>
        <v>-0.59497889890060252</v>
      </c>
      <c r="E43" s="9"/>
    </row>
    <row r="44" spans="1:5" ht="13.5" thickBot="1" x14ac:dyDescent="0.25">
      <c r="A44" s="81" t="s">
        <v>105</v>
      </c>
      <c r="B44" s="82">
        <v>0.20334007000000001</v>
      </c>
      <c r="C44" s="82">
        <v>4.5173410000000004E-2</v>
      </c>
      <c r="D44" s="18">
        <f t="shared" si="1"/>
        <v>-0.78143262099522404</v>
      </c>
      <c r="E44" s="9"/>
    </row>
    <row r="45" spans="1:5" x14ac:dyDescent="0.2">
      <c r="A45" s="83" t="s">
        <v>106</v>
      </c>
      <c r="B45" s="84">
        <v>18387.188746701911</v>
      </c>
      <c r="C45" s="84">
        <v>24416.446343008829</v>
      </c>
      <c r="D45" s="12">
        <f t="shared" si="1"/>
        <v>0.30644929547895355</v>
      </c>
      <c r="E45" s="20"/>
    </row>
    <row r="46" spans="1:5" x14ac:dyDescent="0.2">
      <c r="A46" s="68" t="s">
        <v>107</v>
      </c>
      <c r="B46" s="69">
        <v>9501.2732644619009</v>
      </c>
      <c r="C46" s="69">
        <v>11966.673741781209</v>
      </c>
      <c r="D46" s="18">
        <f t="shared" si="1"/>
        <v>0.23913059301659664</v>
      </c>
      <c r="E46" s="9"/>
    </row>
    <row r="47" spans="1:5" ht="21" customHeight="1" x14ac:dyDescent="0.2">
      <c r="A47" s="85" t="s">
        <v>108</v>
      </c>
      <c r="B47" s="150">
        <v>3605.0340582282638</v>
      </c>
      <c r="C47" s="150">
        <v>4351.8615799742993</v>
      </c>
      <c r="D47" s="151">
        <f t="shared" si="1"/>
        <v>0.18765729040312806</v>
      </c>
      <c r="E47" s="9"/>
    </row>
    <row r="48" spans="1:5" ht="25.5" x14ac:dyDescent="0.2">
      <c r="A48" s="87" t="s">
        <v>109</v>
      </c>
      <c r="B48" s="149">
        <v>2322.2578466199998</v>
      </c>
      <c r="C48" s="149">
        <v>2930.45158808</v>
      </c>
      <c r="D48" s="148">
        <f t="shared" si="1"/>
        <v>0.24150807857883819</v>
      </c>
      <c r="E48" s="9"/>
    </row>
    <row r="49" spans="1:6" x14ac:dyDescent="0.2">
      <c r="A49" s="88" t="s">
        <v>113</v>
      </c>
      <c r="B49" s="89">
        <v>710.510356970001</v>
      </c>
      <c r="C49" s="89">
        <v>770.11424672000021</v>
      </c>
      <c r="D49" s="35">
        <f t="shared" si="1"/>
        <v>6.6375558734814571E-2</v>
      </c>
      <c r="E49" s="20"/>
    </row>
    <row r="50" spans="1:6" ht="60" customHeight="1" x14ac:dyDescent="0.2">
      <c r="A50" s="87" t="s">
        <v>114</v>
      </c>
      <c r="B50" s="146">
        <v>572.26585463826325</v>
      </c>
      <c r="C50" s="146">
        <v>651.29574517429876</v>
      </c>
      <c r="D50" s="148">
        <f t="shared" si="1"/>
        <v>0.11971074316294679</v>
      </c>
      <c r="E50" s="9"/>
    </row>
    <row r="51" spans="1:6" x14ac:dyDescent="0.2">
      <c r="A51" s="85" t="s">
        <v>118</v>
      </c>
      <c r="B51" s="86">
        <v>5398.8422890255079</v>
      </c>
      <c r="C51" s="86">
        <v>6848.9274993941335</v>
      </c>
      <c r="D51" s="23">
        <f t="shared" si="1"/>
        <v>0.24809420186960637</v>
      </c>
      <c r="E51" s="9"/>
    </row>
    <row r="52" spans="1:6" x14ac:dyDescent="0.2">
      <c r="A52" s="87" t="s">
        <v>119</v>
      </c>
      <c r="B52" s="90">
        <v>2273.0027418261234</v>
      </c>
      <c r="C52" s="90">
        <v>2424.5799822482759</v>
      </c>
      <c r="D52" s="35">
        <f t="shared" si="1"/>
        <v>4.9450583598372434E-2</v>
      </c>
      <c r="E52" s="9"/>
    </row>
    <row r="53" spans="1:6" x14ac:dyDescent="0.2">
      <c r="A53" s="87" t="s">
        <v>121</v>
      </c>
      <c r="B53" s="90">
        <v>641.95679261999999</v>
      </c>
      <c r="C53" s="90">
        <v>628.38365481999995</v>
      </c>
      <c r="D53" s="35">
        <f t="shared" si="1"/>
        <v>-3.6959571763043549E-2</v>
      </c>
      <c r="E53" s="92"/>
      <c r="F53" s="20"/>
    </row>
    <row r="54" spans="1:6" ht="25.5" x14ac:dyDescent="0.2">
      <c r="A54" s="88" t="s">
        <v>122</v>
      </c>
      <c r="B54" s="152">
        <v>1335.2610375009622</v>
      </c>
      <c r="C54" s="152">
        <v>1441.3346746065602</v>
      </c>
      <c r="D54" s="148">
        <f t="shared" si="1"/>
        <v>6.1998970779933243E-2</v>
      </c>
      <c r="E54" s="9"/>
    </row>
    <row r="55" spans="1:6" x14ac:dyDescent="0.2">
      <c r="A55" s="32" t="s">
        <v>184</v>
      </c>
      <c r="B55" s="79">
        <v>909.41105104503299</v>
      </c>
      <c r="C55" s="79">
        <v>2119.1766899161412</v>
      </c>
      <c r="D55" s="35">
        <f t="shared" si="1"/>
        <v>1.2926215937249104</v>
      </c>
      <c r="E55" s="9"/>
    </row>
    <row r="56" spans="1:6" ht="27.75" x14ac:dyDescent="0.2">
      <c r="A56" s="88" t="s">
        <v>204</v>
      </c>
      <c r="B56" s="152">
        <v>239.21066603338934</v>
      </c>
      <c r="C56" s="152">
        <v>235.45249780315689</v>
      </c>
      <c r="D56" s="148">
        <f t="shared" si="1"/>
        <v>-3.1614674916519529E-2</v>
      </c>
      <c r="E56" s="9"/>
    </row>
    <row r="57" spans="1:6" x14ac:dyDescent="0.2">
      <c r="A57" s="85" t="s">
        <v>130</v>
      </c>
      <c r="B57" s="86">
        <v>497.39691720812948</v>
      </c>
      <c r="C57" s="86">
        <v>765.88466241277661</v>
      </c>
      <c r="D57" s="23">
        <f t="shared" si="1"/>
        <v>0.51490612303608585</v>
      </c>
    </row>
    <row r="58" spans="1:6" x14ac:dyDescent="0.2">
      <c r="A58" s="87" t="s">
        <v>131</v>
      </c>
      <c r="B58" s="90">
        <v>195.42823250000001</v>
      </c>
      <c r="C58" s="90">
        <v>232.78114592000003</v>
      </c>
      <c r="D58" s="35">
        <f t="shared" si="1"/>
        <v>0.17188753642050278</v>
      </c>
    </row>
    <row r="59" spans="1:6" x14ac:dyDescent="0.2">
      <c r="A59" s="87" t="s">
        <v>132</v>
      </c>
      <c r="B59" s="90">
        <v>225.5</v>
      </c>
      <c r="C59" s="90">
        <v>396.67988000000003</v>
      </c>
      <c r="D59" s="35">
        <f t="shared" si="1"/>
        <v>0.73068912494024552</v>
      </c>
    </row>
    <row r="60" spans="1:6" ht="25.5" x14ac:dyDescent="0.2">
      <c r="A60" s="87" t="s">
        <v>133</v>
      </c>
      <c r="B60" s="146">
        <v>76.468684708129445</v>
      </c>
      <c r="C60" s="146">
        <v>136.42363649277655</v>
      </c>
      <c r="D60" s="148">
        <f t="shared" si="1"/>
        <v>0.75521951717492819</v>
      </c>
    </row>
    <row r="61" spans="1:6" x14ac:dyDescent="0.2">
      <c r="A61" s="68" t="s">
        <v>140</v>
      </c>
      <c r="B61" s="69">
        <v>1484.4197466460032</v>
      </c>
      <c r="C61" s="69">
        <v>1386.7266064873058</v>
      </c>
      <c r="D61" s="18">
        <f t="shared" si="1"/>
        <v>-8.0906778639626531E-2</v>
      </c>
    </row>
    <row r="62" spans="1:6" x14ac:dyDescent="0.2">
      <c r="A62" s="68" t="s">
        <v>141</v>
      </c>
      <c r="B62" s="69">
        <v>7401.495735594006</v>
      </c>
      <c r="C62" s="69">
        <v>11063.045994740312</v>
      </c>
      <c r="D62" s="18">
        <f t="shared" si="1"/>
        <v>0.47055293570232709</v>
      </c>
    </row>
    <row r="63" spans="1:6" x14ac:dyDescent="0.2">
      <c r="A63" s="85" t="s">
        <v>142</v>
      </c>
      <c r="B63" s="86">
        <v>6709.3193321476983</v>
      </c>
      <c r="C63" s="86">
        <v>10415.692537600013</v>
      </c>
      <c r="D63" s="23">
        <f t="shared" si="1"/>
        <v>0.52733789213655879</v>
      </c>
    </row>
    <row r="64" spans="1:6" x14ac:dyDescent="0.2">
      <c r="A64" s="94" t="s">
        <v>143</v>
      </c>
      <c r="B64" s="95">
        <v>915.70341787741506</v>
      </c>
      <c r="C64" s="95">
        <v>3326.3280522352743</v>
      </c>
      <c r="D64" s="35">
        <f t="shared" si="1"/>
        <v>2.5738447367445447</v>
      </c>
    </row>
    <row r="65" spans="1:4" x14ac:dyDescent="0.2">
      <c r="A65" s="94" t="s">
        <v>144</v>
      </c>
      <c r="B65" s="95">
        <v>4291.3303808202836</v>
      </c>
      <c r="C65" s="95">
        <v>5662.0196326147388</v>
      </c>
      <c r="D65" s="35">
        <f t="shared" si="1"/>
        <v>0.29809015875517925</v>
      </c>
    </row>
    <row r="66" spans="1:4" ht="13.5" thickBot="1" x14ac:dyDescent="0.25">
      <c r="A66" s="85" t="s">
        <v>203</v>
      </c>
      <c r="B66" s="86">
        <v>692.17640344630797</v>
      </c>
      <c r="C66" s="86">
        <v>647.35345714030052</v>
      </c>
      <c r="D66" s="23">
        <f t="shared" si="1"/>
        <v>-7.9868032250979826E-2</v>
      </c>
    </row>
    <row r="67" spans="1:4" x14ac:dyDescent="0.2">
      <c r="A67" s="10" t="s">
        <v>147</v>
      </c>
      <c r="B67" s="11">
        <v>5765.9808230895524</v>
      </c>
      <c r="C67" s="11">
        <v>6277.3665506318093</v>
      </c>
      <c r="D67" s="12">
        <f t="shared" si="1"/>
        <v>7.109929389711124E-2</v>
      </c>
    </row>
    <row r="68" spans="1:4" s="14" customFormat="1" x14ac:dyDescent="0.2">
      <c r="A68" s="85" t="s">
        <v>148</v>
      </c>
      <c r="B68" s="86">
        <v>5279.8985188099996</v>
      </c>
      <c r="C68" s="86">
        <v>5737.0157364006836</v>
      </c>
      <c r="D68" s="96">
        <f t="shared" ref="D68:D76" si="2">(C68-(B68/B$80))/(B68/B$80)</f>
        <v>6.902018010364222E-2</v>
      </c>
    </row>
    <row r="69" spans="1:4" x14ac:dyDescent="0.2">
      <c r="A69" s="87" t="s">
        <v>149</v>
      </c>
      <c r="B69" s="90">
        <v>4538.9689920399996</v>
      </c>
      <c r="C69" s="90">
        <v>4902.8180628200007</v>
      </c>
      <c r="D69" s="80">
        <f t="shared" si="2"/>
        <v>6.2708120878961091E-2</v>
      </c>
    </row>
    <row r="70" spans="1:4" x14ac:dyDescent="0.2">
      <c r="A70" s="88" t="s">
        <v>150</v>
      </c>
      <c r="B70" s="89">
        <v>544.36691377</v>
      </c>
      <c r="C70" s="89">
        <v>642.40477558068312</v>
      </c>
      <c r="D70" s="80">
        <f t="shared" si="2"/>
        <v>0.16102742193590278</v>
      </c>
    </row>
    <row r="71" spans="1:4" ht="25.5" x14ac:dyDescent="0.2">
      <c r="A71" s="88" t="s">
        <v>213</v>
      </c>
      <c r="B71" s="152">
        <v>196.562613</v>
      </c>
      <c r="C71" s="152">
        <v>191.79289800000001</v>
      </c>
      <c r="D71" s="147">
        <f t="shared" si="2"/>
        <v>-4.0031367679606293E-2</v>
      </c>
    </row>
    <row r="72" spans="1:4" s="14" customFormat="1" x14ac:dyDescent="0.2">
      <c r="A72" s="85" t="s">
        <v>151</v>
      </c>
      <c r="B72" s="86">
        <v>349.07913210955348</v>
      </c>
      <c r="C72" s="86">
        <v>406.25824675112585</v>
      </c>
      <c r="D72" s="96">
        <f t="shared" si="2"/>
        <v>0.14499539539466236</v>
      </c>
    </row>
    <row r="73" spans="1:4" ht="25.5" x14ac:dyDescent="0.2">
      <c r="A73" s="87" t="s">
        <v>152</v>
      </c>
      <c r="B73" s="90">
        <v>241.12949742955351</v>
      </c>
      <c r="C73" s="90">
        <v>295.52172879112584</v>
      </c>
      <c r="D73" s="80">
        <f t="shared" si="2"/>
        <v>0.20577011448724467</v>
      </c>
    </row>
    <row r="74" spans="1:4" ht="25.5" x14ac:dyDescent="0.2">
      <c r="A74" s="87" t="s">
        <v>217</v>
      </c>
      <c r="B74" s="146">
        <v>107.94963468</v>
      </c>
      <c r="C74" s="146">
        <v>110.73651796000001</v>
      </c>
      <c r="D74" s="147">
        <f t="shared" si="2"/>
        <v>9.2415550536739631E-3</v>
      </c>
    </row>
    <row r="75" spans="1:4" s="14" customFormat="1" ht="13.5" thickBot="1" x14ac:dyDescent="0.25">
      <c r="A75" s="85" t="s">
        <v>153</v>
      </c>
      <c r="B75" s="86">
        <v>137.00317216999997</v>
      </c>
      <c r="C75" s="86">
        <v>134.09256747999999</v>
      </c>
      <c r="D75" s="96">
        <f t="shared" si="2"/>
        <v>-3.7059348736975743E-2</v>
      </c>
    </row>
    <row r="76" spans="1:4" x14ac:dyDescent="0.2">
      <c r="A76" s="97" t="s">
        <v>154</v>
      </c>
      <c r="B76" s="98">
        <v>186018.76407189213</v>
      </c>
      <c r="C76" s="143">
        <v>183766.57523177931</v>
      </c>
      <c r="D76" s="99">
        <f t="shared" si="2"/>
        <v>-2.8069513396034688E-2</v>
      </c>
    </row>
    <row r="77" spans="1:4" x14ac:dyDescent="0.2">
      <c r="A77" s="100" t="s">
        <v>155</v>
      </c>
      <c r="B77" s="101">
        <v>8.0511257269364853E-2</v>
      </c>
      <c r="C77" s="101">
        <v>7.3481058684289585E-2</v>
      </c>
      <c r="D77" s="102"/>
    </row>
    <row r="78" spans="1:4" ht="13.5" thickBot="1" x14ac:dyDescent="0.25">
      <c r="A78" s="103" t="s">
        <v>156</v>
      </c>
      <c r="B78" s="104">
        <v>189073.78435455856</v>
      </c>
      <c r="C78" s="104">
        <v>183766.57523177931</v>
      </c>
      <c r="D78" s="105"/>
    </row>
    <row r="79" spans="1:4" x14ac:dyDescent="0.2">
      <c r="A79" s="97" t="s">
        <v>157</v>
      </c>
      <c r="B79" s="98">
        <v>2310469</v>
      </c>
      <c r="C79" s="98">
        <v>2500870</v>
      </c>
      <c r="D79" s="106"/>
    </row>
    <row r="80" spans="1:4" ht="13.5" thickBot="1" x14ac:dyDescent="0.25">
      <c r="A80" s="103" t="s">
        <v>158</v>
      </c>
      <c r="B80" s="107">
        <v>0.98384217942696095</v>
      </c>
      <c r="C80" s="107">
        <v>1</v>
      </c>
      <c r="D80" s="105"/>
    </row>
    <row r="82" spans="1:8" s="70" customFormat="1" ht="15" customHeight="1" x14ac:dyDescent="0.2">
      <c r="A82" s="138" t="s">
        <v>216</v>
      </c>
      <c r="B82" s="138"/>
      <c r="C82" s="138"/>
      <c r="D82" s="138"/>
      <c r="E82" s="3"/>
      <c r="F82" s="3"/>
      <c r="G82" s="3"/>
      <c r="H82" s="3"/>
    </row>
    <row r="83" spans="1:8" s="70" customFormat="1" ht="25.5" customHeight="1" x14ac:dyDescent="0.2">
      <c r="A83" s="139" t="s">
        <v>202</v>
      </c>
      <c r="B83" s="139"/>
      <c r="C83" s="139"/>
      <c r="D83" s="139"/>
      <c r="E83" s="3"/>
      <c r="F83" s="3"/>
      <c r="G83" s="3"/>
      <c r="H83" s="3"/>
    </row>
    <row r="84" spans="1:8" s="70" customFormat="1" ht="13.5" customHeight="1" x14ac:dyDescent="0.2">
      <c r="A84" s="139" t="s">
        <v>201</v>
      </c>
      <c r="B84" s="139"/>
      <c r="C84" s="139"/>
      <c r="D84" s="139"/>
      <c r="E84" s="3"/>
      <c r="F84" s="3"/>
      <c r="G84" s="3"/>
      <c r="H84" s="3"/>
    </row>
    <row r="85" spans="1:8" s="70" customFormat="1" x14ac:dyDescent="0.2">
      <c r="A85" s="70" t="s">
        <v>200</v>
      </c>
      <c r="D85" s="5"/>
      <c r="E85" s="3"/>
      <c r="F85" s="3"/>
      <c r="G85" s="3"/>
      <c r="H85" s="3"/>
    </row>
  </sheetData>
  <mergeCells count="3">
    <mergeCell ref="A82:D82"/>
    <mergeCell ref="A83:D83"/>
    <mergeCell ref="A84:D84"/>
  </mergeCells>
  <hyperlinks>
    <hyperlink ref="D1" location="'Lisez-moi'!A1" display="Retour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Tableau détaillé</vt:lpstr>
      <vt:lpstr>Tableau Principal</vt:lpstr>
    </vt:vector>
  </TitlesOfParts>
  <Company>Ministères Sociaux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DUMONT, Gwénaëlle (DARES)</dc:creator>
  <cp:lastModifiedBy>DEMEULENAERE, Laurence (DARES)</cp:lastModifiedBy>
  <dcterms:created xsi:type="dcterms:W3CDTF">2023-06-07T07:59:11Z</dcterms:created>
  <dcterms:modified xsi:type="dcterms:W3CDTF">2023-09-07T12:43:34Z</dcterms:modified>
</cp:coreProperties>
</file>